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صورت مالی و صورت وضعیت پرتفو\صورت وضعیت پرتفو\اردیبهشت\"/>
    </mc:Choice>
  </mc:AlternateContent>
  <xr:revisionPtr revIDLastSave="0" documentId="13_ncr:1_{10198F87-327F-47F3-8B26-D04D85A3D222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صورت وضعیت" sheetId="1" r:id="rId1"/>
    <sheet name="سهام" sheetId="2" r:id="rId2"/>
    <sheet name="سپرده کالایی" sheetId="22" r:id="rId3"/>
    <sheet name="اوراق مشتقه" sheetId="23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سپرده کالا" sheetId="10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" sheetId="18" r:id="rId16"/>
    <sheet name="درآمد ناشی از فروش" sheetId="19" r:id="rId17"/>
    <sheet name="درآمد اعمال اختیار" sheetId="20" r:id="rId18"/>
    <sheet name="درآمد ناشی از تغییر قیمت اوراق" sheetId="21" r:id="rId19"/>
  </sheets>
  <definedNames>
    <definedName name="_xlnm.Print_Area" localSheetId="4">اوراق!$A$1:$AL$17</definedName>
    <definedName name="_xlnm.Print_Area" localSheetId="3">'اوراق مشتقه'!$A$1:$Y$10</definedName>
    <definedName name="_xlnm.Print_Area" localSheetId="5">'تعدیل قیمت'!$A$1:$N$16</definedName>
    <definedName name="_xlnm.Print_Area" localSheetId="7">درآمد!$A$1:$K$13</definedName>
    <definedName name="_xlnm.Print_Area" localSheetId="17">'درآمد اعمال اختیار'!$A$1:$Z$11</definedName>
    <definedName name="_xlnm.Print_Area" localSheetId="11">'درآمد سپرده بانکی'!$A$1:$K$12</definedName>
    <definedName name="_xlnm.Print_Area" localSheetId="10">'درآمد سرمایه گذاری در اوراق به'!$A$1:$S$18</definedName>
    <definedName name="_xlnm.Print_Area" localSheetId="8">'درآمد سرمایه گذاری در سهام'!$A$1:$X$45</definedName>
    <definedName name="_xlnm.Print_Area" localSheetId="9">'درآمد سرمایه گذاری درسپرده کالا'!$A$1:$V$12</definedName>
    <definedName name="_xlnm.Print_Area" localSheetId="13">'درآمد سود سهام'!$A$1:$T$9</definedName>
    <definedName name="_xlnm.Print_Area" localSheetId="18">'درآمد ناشی از تغییر قیمت اوراق'!$A$1:$S$45</definedName>
    <definedName name="_xlnm.Print_Area" localSheetId="16">'درآمد ناشی از فروش'!$A$1:$S$21</definedName>
    <definedName name="_xlnm.Print_Area" localSheetId="12">'سایر درآمدها'!$A$1:$G$11</definedName>
    <definedName name="_xlnm.Print_Area" localSheetId="6">سپرده!$A$1:$M$13</definedName>
    <definedName name="_xlnm.Print_Area" localSheetId="14">'سود اوراق بهادار'!$A$1:$U$9</definedName>
    <definedName name="_xlnm.Print_Area" localSheetId="15">'سود سپرده بانکی'!$A$1:$N$12</definedName>
    <definedName name="_xlnm.Print_Area" localSheetId="1">سهام!$A$1:$AC$41</definedName>
    <definedName name="_xlnm.Print_Area" localSheetId="0">'صورت وضعیت'!$A$1:$C$5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0" l="1"/>
  <c r="H8" i="8"/>
  <c r="AB17" i="5"/>
  <c r="Q45" i="21"/>
  <c r="O45" i="21"/>
  <c r="M45" i="21"/>
  <c r="K45" i="21"/>
  <c r="I45" i="21"/>
  <c r="G45" i="21"/>
  <c r="E45" i="21"/>
  <c r="C45" i="21"/>
  <c r="Y11" i="20"/>
  <c r="Q21" i="19"/>
  <c r="O21" i="19"/>
  <c r="M21" i="19"/>
  <c r="K21" i="19"/>
  <c r="I21" i="19"/>
  <c r="G21" i="19"/>
  <c r="E21" i="19"/>
  <c r="C21" i="19"/>
  <c r="J13" i="8"/>
  <c r="H13" i="8"/>
  <c r="J9" i="8"/>
  <c r="J10" i="8"/>
  <c r="J11" i="8"/>
  <c r="J12" i="8"/>
  <c r="J8" i="8"/>
  <c r="H9" i="8"/>
  <c r="H10" i="8"/>
  <c r="H11" i="8"/>
  <c r="H12" i="8"/>
  <c r="F13" i="8"/>
  <c r="F12" i="8"/>
  <c r="F11" i="8"/>
  <c r="F10" i="8"/>
  <c r="J12" i="10"/>
  <c r="F9" i="8" s="1"/>
  <c r="F8" i="8"/>
  <c r="F11" i="14"/>
  <c r="D11" i="14"/>
  <c r="R11" i="11"/>
  <c r="R12" i="11"/>
  <c r="R13" i="11"/>
  <c r="R14" i="11"/>
  <c r="R15" i="11"/>
  <c r="R16" i="11"/>
  <c r="R17" i="11"/>
  <c r="R10" i="11"/>
  <c r="D18" i="11"/>
  <c r="H18" i="11"/>
  <c r="J18" i="11"/>
  <c r="L18" i="11"/>
  <c r="L17" i="11"/>
  <c r="L16" i="11"/>
  <c r="J15" i="11"/>
  <c r="L14" i="11"/>
  <c r="J11" i="11"/>
  <c r="L11" i="11" s="1"/>
  <c r="J12" i="11"/>
  <c r="L12" i="11" s="1"/>
  <c r="J13" i="11"/>
  <c r="L13" i="11" s="1"/>
  <c r="J14" i="11"/>
  <c r="J16" i="11"/>
  <c r="J17" i="11"/>
  <c r="J10" i="11"/>
  <c r="L10" i="11" s="1"/>
  <c r="T12" i="10" l="1"/>
  <c r="R12" i="10"/>
  <c r="L12" i="10"/>
  <c r="H12" i="10"/>
  <c r="F12" i="10"/>
  <c r="V12" i="10"/>
  <c r="N12" i="10"/>
  <c r="D12" i="10"/>
  <c r="W45" i="9"/>
  <c r="U45" i="9"/>
  <c r="S45" i="9"/>
  <c r="P45" i="9"/>
  <c r="N45" i="9"/>
  <c r="L45" i="9"/>
  <c r="J45" i="9"/>
  <c r="H45" i="9"/>
  <c r="F45" i="9"/>
  <c r="D45" i="9"/>
  <c r="L13" i="7"/>
  <c r="L10" i="7"/>
  <c r="L11" i="7"/>
  <c r="L12" i="7"/>
  <c r="L9" i="7"/>
  <c r="K16" i="6"/>
  <c r="C16" i="6"/>
  <c r="AL17" i="5"/>
  <c r="AL10" i="5"/>
  <c r="AL11" i="5"/>
  <c r="AL12" i="5"/>
  <c r="AL13" i="5"/>
  <c r="AL14" i="5"/>
  <c r="AL15" i="5"/>
  <c r="AL16" i="5"/>
  <c r="AL9" i="5"/>
  <c r="AJ17" i="5"/>
  <c r="AH17" i="5"/>
  <c r="AD17" i="5"/>
  <c r="Z17" i="5"/>
  <c r="T17" i="5"/>
  <c r="R17" i="5"/>
  <c r="P17" i="5"/>
  <c r="U10" i="23" l="1"/>
  <c r="I10" i="23"/>
  <c r="AB10" i="22"/>
  <c r="AB11" i="22"/>
  <c r="AB9" i="22"/>
  <c r="Z12" i="22"/>
  <c r="X12" i="22"/>
  <c r="V12" i="22"/>
  <c r="T12" i="22"/>
  <c r="R12" i="22"/>
  <c r="P12" i="22"/>
  <c r="N12" i="22"/>
  <c r="L12" i="22"/>
  <c r="J12" i="22"/>
  <c r="H12" i="22"/>
  <c r="E12" i="22"/>
  <c r="E41" i="2"/>
  <c r="Z41" i="2"/>
  <c r="AB10" i="2" s="1"/>
  <c r="X41" i="2"/>
  <c r="T41" i="2"/>
  <c r="R41" i="2"/>
  <c r="P41" i="2"/>
  <c r="N41" i="2"/>
  <c r="L41" i="2"/>
  <c r="J41" i="2"/>
  <c r="H41" i="2"/>
  <c r="AB12" i="22"/>
  <c r="AB33" i="2" l="1"/>
  <c r="AB25" i="2"/>
  <c r="AB13" i="2"/>
  <c r="AB40" i="2"/>
  <c r="AB36" i="2"/>
  <c r="AB32" i="2"/>
  <c r="AB28" i="2"/>
  <c r="AB24" i="2"/>
  <c r="AB20" i="2"/>
  <c r="AB16" i="2"/>
  <c r="AB12" i="2"/>
  <c r="AB37" i="2"/>
  <c r="AB29" i="2"/>
  <c r="AB21" i="2"/>
  <c r="AB9" i="2"/>
  <c r="AB39" i="2"/>
  <c r="AB35" i="2"/>
  <c r="AB31" i="2"/>
  <c r="AB27" i="2"/>
  <c r="AB23" i="2"/>
  <c r="AB19" i="2"/>
  <c r="AB15" i="2"/>
  <c r="AB11" i="2"/>
  <c r="AB17" i="2"/>
  <c r="AB38" i="2"/>
  <c r="AB34" i="2"/>
  <c r="AB30" i="2"/>
  <c r="AB26" i="2"/>
  <c r="AB22" i="2"/>
  <c r="AB18" i="2"/>
  <c r="AB14" i="2"/>
  <c r="AB41" i="2" l="1"/>
</calcChain>
</file>

<file path=xl/sharedStrings.xml><?xml version="1.0" encoding="utf-8"?>
<sst xmlns="http://schemas.openxmlformats.org/spreadsheetml/2006/main" count="571" uniqueCount="208">
  <si>
    <t>صندوق سرمایه‌گذاری مشترک ایساتیس پویای یزد</t>
  </si>
  <si>
    <t>صورت وضعیت پرتفوی</t>
  </si>
  <si>
    <t>برای ماه منتهی به 1405/02/27</t>
  </si>
  <si>
    <t>-1</t>
  </si>
  <si>
    <t>سرمایه گذاری ها</t>
  </si>
  <si>
    <t>-1-1</t>
  </si>
  <si>
    <t>سرمایه گذاری در سهام و حق تقدم سهام</t>
  </si>
  <si>
    <t>1405/01/27</t>
  </si>
  <si>
    <t>تغییرات طی دوره</t>
  </si>
  <si>
    <t>1405/02/27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</si>
  <si>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</si>
  <si>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</si>
  <si>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</si>
  <si>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</si>
  <si>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</si>
  <si>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</si>
  <si>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</si>
  <si>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</si>
  <si>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</si>
  <si>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ترانسفو</t>
  </si>
  <si>
    <t>باما</t>
  </si>
  <si>
    <t>بانک ملت</t>
  </si>
  <si>
    <t>پالایش نفت اصفهان</t>
  </si>
  <si>
    <t>پالایش نفت بندرعباس</t>
  </si>
  <si>
    <t>پالایش نفت تهران</t>
  </si>
  <si>
    <t>پتروشیمی اروند</t>
  </si>
  <si>
    <t>پتروشیمی پردیس</t>
  </si>
  <si>
    <t>پخش هجرت</t>
  </si>
  <si>
    <t>توسعه خدمات دریایی وبندری سینا</t>
  </si>
  <si>
    <t>چینی ایران</t>
  </si>
  <si>
    <t>س. نفت و گاز و پتروشیمی تأمین</t>
  </si>
  <si>
    <t>سرمایه گذاری ایساتیس پویا</t>
  </si>
  <si>
    <t>سرمایه گذاری دارویی تامین</t>
  </si>
  <si>
    <t>سرمایه‌گذاری‌ سپه‌</t>
  </si>
  <si>
    <t>سوژمیران</t>
  </si>
  <si>
    <t>سیمان آبیک</t>
  </si>
  <si>
    <t>سیمان فارس و خوزستان</t>
  </si>
  <si>
    <t>سیمان‌ تهران‌</t>
  </si>
  <si>
    <t>شمش طلا GoldBar</t>
  </si>
  <si>
    <t>صنایع پتروشیمی خلیج فارس</t>
  </si>
  <si>
    <t>صنایع پتروشیمی کرمانشاه</t>
  </si>
  <si>
    <t>فولاد  خوزستان</t>
  </si>
  <si>
    <t>فولاد امیرکبیرکاشان</t>
  </si>
  <si>
    <t>فولاد مبارکه اصفهان</t>
  </si>
  <si>
    <t>گسترش نفت و گاز پارسیان</t>
  </si>
  <si>
    <t>گسترش‌سرمایه‌گذاری‌ایران‌خودرو</t>
  </si>
  <si>
    <t>ماشین‌ سازی‌ اراک‌</t>
  </si>
  <si>
    <t>معدنی‌وصنعتی‌چادرملو</t>
  </si>
  <si>
    <t>ملی‌ صنایع‌ مس‌ ایران‌</t>
  </si>
  <si>
    <t>نفت سپاهان</t>
  </si>
  <si>
    <t>نیروکلر</t>
  </si>
  <si>
    <t>کویر تایر</t>
  </si>
  <si>
    <t>شمش نقره SilverBar</t>
  </si>
  <si>
    <t>میلگرد SteelRebar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</si>
  <si>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</si>
  <si>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</si>
  <si>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</si>
  <si>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</si>
  <si>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</si>
  <si>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</si>
  <si>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</si>
  <si>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</si>
  <si>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</si>
  <si>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</si>
  <si>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اختیارف وبملت-1200-1404/12/19</t>
  </si>
  <si>
    <t>اختیار فروش</t>
  </si>
  <si>
    <t>موقعیت فروش</t>
  </si>
  <si>
    <t>1405/02/30</t>
  </si>
  <si>
    <t>اختیارف شستا-1610-1404/12/13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</si>
  <si>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</si>
  <si>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</si>
  <si>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</si>
  <si>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</si>
  <si>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</si>
  <si>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</si>
  <si>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</si>
  <si>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</si>
  <si>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</si>
  <si>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عام دولت256-ش.خ070318</t>
  </si>
  <si>
    <t>بله</t>
  </si>
  <si>
    <t>1404/09/18</t>
  </si>
  <si>
    <t>1407/03/18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</si>
  <si>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</si>
  <si>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</si>
  <si>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</si>
  <si>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</si>
  <si>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</si>
  <si>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</si>
  <si>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</si>
  <si>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</si>
  <si>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-101.54%</t>
  </si>
  <si>
    <t>اخبار</t>
  </si>
  <si>
    <t>-101.99%</t>
  </si>
  <si>
    <t>-100.15%</t>
  </si>
  <si>
    <t>-100.07%</t>
  </si>
  <si>
    <t>-100.19%</t>
  </si>
  <si>
    <t>-100.11%</t>
  </si>
  <si>
    <t>-100.04%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</si>
  <si>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</si>
  <si>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</si>
  <si>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</si>
  <si>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</si>
  <si>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</si>
  <si>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</si>
  <si>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</si>
  <si>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</si>
  <si>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</si>
  <si>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</si>
  <si>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</si>
  <si>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</si>
  <si>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</si>
  <si>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</si>
  <si>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</si>
  <si>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</si>
  <si>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</si>
  <si>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</si>
  <si>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</si>
  <si>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</si>
  <si>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</si>
  <si>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</si>
  <si>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</si>
  <si>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</si>
  <si>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</si>
  <si>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</si>
  <si>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</si>
  <si>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</si>
  <si>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</si>
  <si>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</si>
  <si>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توسعه ساختمان سپهر تهران</t>
  </si>
  <si>
    <t>سرمایه‌گذاری‌غدیر(هلدینگ‌</t>
  </si>
  <si>
    <t>ح . سرمایه‌گذاری‌ایران‌خودرو</t>
  </si>
  <si>
    <t>-2-2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</si>
  <si>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</si>
  <si>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</si>
  <si>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</si>
  <si>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</si>
  <si>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</si>
  <si>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</si>
  <si>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</si>
  <si>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</si>
  <si>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</si>
  <si>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</si>
  <si>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</si>
  <si>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</si>
  <si>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</si>
  <si>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</si>
  <si>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</si>
  <si>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</si>
  <si>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</si>
  <si>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</si>
  <si>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</si>
  <si>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1405/01/31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</si>
  <si>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</si>
  <si>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</si>
  <si>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</si>
  <si>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</si>
  <si>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</si>
  <si>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</si>
  <si>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</si>
  <si>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</si>
  <si>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</si>
  <si>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</si>
  <si>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</si>
  <si>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</si>
  <si>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</si>
  <si>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</si>
  <si>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</si>
  <si>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</si>
  <si>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</si>
  <si>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</si>
  <si>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</si>
  <si>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</si>
  <si>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</si>
  <si>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طستا12421</t>
  </si>
  <si>
    <t>درآمد ناشی از تغییر قیمت اوراق بهادار</t>
  </si>
  <si>
    <t>سود و زیان ناشی از تغییر قیمت</t>
  </si>
  <si>
    <t>طملت12041</t>
  </si>
  <si>
    <t>سرمایه گذاری در سپرده کالایی</t>
  </si>
  <si>
    <t>1404/01/27</t>
  </si>
  <si>
    <t>اوراق  تامین مالی جمعی ایساکران</t>
  </si>
  <si>
    <t>اوراق  تامین مالی جمعی ایساولوو</t>
  </si>
  <si>
    <t>اوراق  تامین مالی جمعی ایساخیام</t>
  </si>
  <si>
    <t>اوراق  تامین مالی جمعی ایساطوسی</t>
  </si>
  <si>
    <t>اوراق  تامین مالی جمعی ایساقطعه</t>
  </si>
  <si>
    <t>اوراق  تامین مالی جمعی ایسااخشک</t>
  </si>
  <si>
    <t>اوراق  تامین مالی جمعی ایساگوهر</t>
  </si>
  <si>
    <t>خیر</t>
  </si>
  <si>
    <t>1404/02/13</t>
  </si>
  <si>
    <t>1405/02/13</t>
  </si>
  <si>
    <t>1404/04/21</t>
  </si>
  <si>
    <t>1405/04/21</t>
  </si>
  <si>
    <t>1404/05/22</t>
  </si>
  <si>
    <t>1405/05/22</t>
  </si>
  <si>
    <t>1404/06/31</t>
  </si>
  <si>
    <t>1405/06/31</t>
  </si>
  <si>
    <t>1404/07/01</t>
  </si>
  <si>
    <t>1405/07/01</t>
  </si>
  <si>
    <t>1404/11/13</t>
  </si>
  <si>
    <t>1405/11/13</t>
  </si>
  <si>
    <t>1405/01/09</t>
  </si>
  <si>
    <t>1406/01/09</t>
  </si>
  <si>
    <t>بانک سامان</t>
  </si>
  <si>
    <t>بانک ملی</t>
  </si>
  <si>
    <t>بانک خاورمیانه</t>
  </si>
  <si>
    <t>بانک پاسارگاد</t>
  </si>
  <si>
    <t>درآمد حاصل از سرمایه­گذاری در سپرده کالایی</t>
  </si>
  <si>
    <t>اوراق  تامین مالی جمعی ایسایلیک</t>
  </si>
  <si>
    <t>درآمد حاصل از سرمایه گذاری در سپرده کالایی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</si>
</sst>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\ ;[Red]\(#,##0\);\-\ ;"/>
    <numFmt numFmtId="165" formatCode="#,##0.000"/>
    <numFmt numFmtId="166" formatCode="#,##0.00\ ;[Red]\(#,##0.00\);\-\ "/>
    <numFmt numFmtId="167" formatCode="#,##0.0\ ;[Red]\(#,##0.0\);\-\ "/>
    <numFmt numFmtId="168" formatCode="#,##0.000\ ;[Red]\(#,##0.000\);\-\ "/>
    <numFmt numFmtId="169" formatCode="#,##0.0000\ ;[Red]\(#,##0.0000\);\-\ "/>
    <numFmt numFmtId="170" formatCode="#,##0.00000\ ;[Red]\(#,##0.00000\);\-\ "/>
    <numFmt numFmtId="171" formatCode="#,##0.000000\ ;[Red]\(#,##0.000000\);\-\ 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22"/>
      <color rgb="FF000000"/>
      <name val="B Nazanin"/>
      <charset val="178"/>
    </font>
    <font>
      <b/>
      <sz val="10"/>
      <color rgb="FF000000"/>
      <name val="Arial"/>
      <family val="2"/>
    </font>
    <font>
      <b/>
      <sz val="10"/>
      <color rgb="FF000000"/>
      <name val="Arial"/>
      <family val="2"/>
      <charset val="178"/>
    </font>
    <font>
      <sz val="12"/>
      <color rgb="FFFF0000"/>
      <name val="B Nazanin"/>
      <charset val="178"/>
    </font>
    <font>
      <b/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top"/>
    </xf>
    <xf numFmtId="4" fontId="4" fillId="0" borderId="6" xfId="0" applyNumberFormat="1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left"/>
    </xf>
    <xf numFmtId="3" fontId="3" fillId="0" borderId="8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3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0" fillId="0" borderId="8" xfId="0" applyBorder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top"/>
    </xf>
    <xf numFmtId="3" fontId="4" fillId="0" borderId="2" xfId="0" applyNumberFormat="1" applyFont="1" applyBorder="1" applyAlignment="1">
      <alignment vertical="top"/>
    </xf>
    <xf numFmtId="0" fontId="0" fillId="0" borderId="10" xfId="0" applyBorder="1" applyAlignment="1">
      <alignment horizontal="left"/>
    </xf>
    <xf numFmtId="0" fontId="4" fillId="0" borderId="7" xfId="0" applyFont="1" applyBorder="1" applyAlignment="1">
      <alignment vertical="top"/>
    </xf>
    <xf numFmtId="0" fontId="3" fillId="0" borderId="4" xfId="0" applyFont="1" applyBorder="1" applyAlignment="1">
      <alignment vertical="center"/>
    </xf>
    <xf numFmtId="164" fontId="4" fillId="0" borderId="2" xfId="0" applyNumberFormat="1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/>
    </xf>
    <xf numFmtId="164" fontId="4" fillId="0" borderId="0" xfId="0" applyNumberFormat="1" applyFont="1" applyAlignment="1">
      <alignment horizontal="right" vertical="top"/>
    </xf>
    <xf numFmtId="164" fontId="3" fillId="0" borderId="8" xfId="0" applyNumberFormat="1" applyFont="1" applyBorder="1" applyAlignment="1">
      <alignment vertical="top"/>
    </xf>
    <xf numFmtId="164" fontId="0" fillId="0" borderId="0" xfId="0" applyNumberFormat="1" applyAlignment="1">
      <alignment horizontal="left"/>
    </xf>
    <xf numFmtId="164" fontId="4" fillId="0" borderId="4" xfId="0" applyNumberFormat="1" applyFont="1" applyBorder="1" applyAlignment="1">
      <alignment horizontal="right" vertical="top"/>
    </xf>
    <xf numFmtId="164" fontId="0" fillId="0" borderId="0" xfId="0" applyNumberFormat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2" fontId="8" fillId="0" borderId="2" xfId="0" applyNumberFormat="1" applyFont="1" applyBorder="1" applyAlignment="1">
      <alignment horizontal="right" vertical="top"/>
    </xf>
    <xf numFmtId="2" fontId="8" fillId="0" borderId="0" xfId="0" applyNumberFormat="1" applyFont="1" applyAlignment="1">
      <alignment horizontal="right" vertical="top"/>
    </xf>
    <xf numFmtId="2" fontId="8" fillId="0" borderId="4" xfId="0" applyNumberFormat="1" applyFont="1" applyBorder="1" applyAlignment="1">
      <alignment horizontal="right" vertical="top"/>
    </xf>
    <xf numFmtId="167" fontId="4" fillId="0" borderId="2" xfId="0" applyNumberFormat="1" applyFont="1" applyBorder="1" applyAlignment="1">
      <alignment horizontal="right" vertical="top"/>
    </xf>
    <xf numFmtId="168" fontId="4" fillId="0" borderId="0" xfId="0" applyNumberFormat="1" applyFont="1" applyAlignment="1">
      <alignment horizontal="right" vertical="top"/>
    </xf>
    <xf numFmtId="169" fontId="4" fillId="0" borderId="0" xfId="0" applyNumberFormat="1" applyFont="1" applyAlignment="1">
      <alignment horizontal="right" vertical="top"/>
    </xf>
    <xf numFmtId="170" fontId="4" fillId="0" borderId="0" xfId="0" applyNumberFormat="1" applyFont="1" applyAlignment="1">
      <alignment horizontal="right" vertical="top"/>
    </xf>
    <xf numFmtId="171" fontId="4" fillId="0" borderId="2" xfId="0" applyNumberFormat="1" applyFont="1" applyBorder="1" applyAlignment="1">
      <alignment horizontal="right" vertical="top"/>
    </xf>
    <xf numFmtId="171" fontId="0" fillId="0" borderId="0" xfId="0" applyNumberFormat="1" applyAlignment="1">
      <alignment horizontal="left"/>
    </xf>
    <xf numFmtId="171" fontId="4" fillId="0" borderId="0" xfId="0" applyNumberFormat="1" applyFont="1" applyAlignment="1">
      <alignment horizontal="right" vertical="top"/>
    </xf>
    <xf numFmtId="167" fontId="4" fillId="0" borderId="0" xfId="0" applyNumberFormat="1" applyFont="1" applyAlignment="1">
      <alignment horizontal="right" vertical="top"/>
    </xf>
    <xf numFmtId="167" fontId="4" fillId="0" borderId="4" xfId="0" applyNumberFormat="1" applyFont="1" applyBorder="1" applyAlignment="1">
      <alignment horizontal="right" vertical="top"/>
    </xf>
    <xf numFmtId="164" fontId="3" fillId="0" borderId="5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164" fontId="7" fillId="0" borderId="0" xfId="0" applyNumberFormat="1" applyFont="1" applyAlignment="1">
      <alignment horizontal="left"/>
    </xf>
    <xf numFmtId="166" fontId="3" fillId="0" borderId="5" xfId="0" applyNumberFormat="1" applyFont="1" applyBorder="1" applyAlignment="1">
      <alignment horizontal="right" vertical="top"/>
    </xf>
    <xf numFmtId="167" fontId="3" fillId="0" borderId="5" xfId="0" applyNumberFormat="1" applyFont="1" applyBorder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4" fontId="9" fillId="0" borderId="5" xfId="0" applyNumberFormat="1" applyFont="1" applyBorder="1" applyAlignment="1">
      <alignment horizontal="right" vertical="top"/>
    </xf>
    <xf numFmtId="164" fontId="9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top"/>
    </xf>
    <xf numFmtId="164" fontId="3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3" fillId="0" borderId="8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top"/>
    </xf>
    <xf numFmtId="164" fontId="3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1612106</xdr:colOff>
      <xdr:row>3</xdr:row>
      <xdr:rowOff>26193</xdr:rowOff>
    </xdr:from>
    <xdr:to>
      <xdr:col>2</xdr:col>
      <xdr:colOff>761205</xdr:colOff>
      <xdr:row>4</xdr:row>
      <xdr:rowOff>4223276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E646A1-5A03-420E-B865-9E02CF0E9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201420" y="1026318"/>
          <a:ext cx="5635624" cy="5759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"/>
  <sheetViews>
    <sheetView rightToLeft="1" tabSelected="1" view="pageBreakPreview" zoomScaleNormal="60" zoomScaleSheetLayoutView="100" workbookViewId="0">
      <selection sqref="A1:C1"/>
    </sheetView>
  </sheetViews>
  <sheetFormatPr defaultRowHeight="12.75" x14ac:dyDescent="0.2"/>
  <cols>
    <col min="1" max="1" width="72.7109375" customWidth="1"/>
    <col min="2" max="2" width="24.5703125" customWidth="1"/>
    <col min="3" max="3" width="31.5703125" customWidth="1"/>
  </cols>
  <sheetData>
    <row r="1" spans="1:3" ht="26.25" customHeight="1" x14ac:dyDescent="0.2">
      <c r="A1" s="81" t="s">
        <v>0</v>
      </c>
      <c r="B1" s="81"/>
      <c r="C1" s="81"/>
    </row>
    <row r="2" spans="1:3" ht="26.25" customHeight="1" x14ac:dyDescent="0.2">
      <c r="A2" s="81" t="s">
        <v>1</v>
      </c>
      <c r="B2" s="81"/>
      <c r="C2" s="81"/>
    </row>
    <row r="3" spans="1:3" ht="26.25" customHeight="1" x14ac:dyDescent="0.2">
      <c r="A3" s="81" t="s">
        <v>2</v>
      </c>
      <c r="B3" s="81"/>
      <c r="C3" s="81"/>
    </row>
    <row r="4" spans="1:3" ht="123.6" customHeight="1" x14ac:dyDescent="0.2">
      <c r="A4" s="82"/>
      <c r="B4" s="82"/>
      <c r="C4" s="82"/>
    </row>
    <row r="5" spans="1:3" ht="344.25" customHeight="1" x14ac:dyDescent="0.2">
      <c r="A5" s="82"/>
      <c r="B5" s="82"/>
      <c r="C5" s="82"/>
    </row>
  </sheetData>
  <mergeCells count="4">
    <mergeCell ref="A1:C1"/>
    <mergeCell ref="A2:C2"/>
    <mergeCell ref="A3:C3"/>
    <mergeCell ref="A4:C5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3"/>
  <sheetViews>
    <sheetView rightToLeft="1" view="pageBreakPreview" zoomScaleNormal="100" zoomScaleSheetLayoutView="100" workbookViewId="0">
      <selection sqref="A1:V1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6.28515625" bestFit="1" customWidth="1"/>
    <col min="7" max="7" width="1.28515625" customWidth="1"/>
    <col min="8" max="8" width="16.28515625" bestFit="1" customWidth="1"/>
    <col min="9" max="9" width="1.28515625" customWidth="1"/>
    <col min="10" max="10" width="16.140625" bestFit="1" customWidth="1"/>
    <col min="11" max="11" width="1.28515625" customWidth="1"/>
    <col min="12" max="12" width="18.7109375" bestFit="1" customWidth="1"/>
    <col min="13" max="13" width="1.28515625" customWidth="1"/>
    <col min="14" max="14" width="15.42578125" bestFit="1" customWidth="1"/>
    <col min="15" max="15" width="1.28515625" customWidth="1"/>
    <col min="16" max="16" width="16.5703125" bestFit="1" customWidth="1"/>
    <col min="17" max="17" width="1" customWidth="1"/>
    <col min="18" max="18" width="16.140625" bestFit="1" customWidth="1"/>
    <col min="19" max="19" width="1.28515625" customWidth="1"/>
    <col min="20" max="20" width="16.5703125" bestFit="1" customWidth="1"/>
    <col min="21" max="21" width="1.140625" customWidth="1"/>
    <col min="22" max="22" width="18.7109375" bestFit="1" customWidth="1"/>
  </cols>
  <sheetData>
    <row r="1" spans="1:22" ht="29.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</row>
    <row r="2" spans="1:22" ht="21.75" customHeight="1" x14ac:dyDescent="0.2">
      <c r="A2" s="93" t="s">
        <v>104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1"/>
    </row>
    <row r="3" spans="1:22" ht="21.7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1"/>
    </row>
    <row r="4" spans="1:22" ht="14.45" customHeight="1" x14ac:dyDescent="0.2"/>
    <row r="5" spans="1:22" ht="14.45" customHeight="1" x14ac:dyDescent="0.2">
      <c r="A5" s="2" t="s">
        <v>131</v>
      </c>
      <c r="B5" s="94" t="s">
        <v>205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2"/>
    </row>
    <row r="6" spans="1:22" ht="14.45" customHeight="1" x14ac:dyDescent="0.2">
      <c r="D6" s="98" t="s">
        <v>122</v>
      </c>
      <c r="E6" s="98"/>
      <c r="F6" s="98"/>
      <c r="G6" s="98"/>
      <c r="H6" s="98"/>
      <c r="I6" s="98"/>
      <c r="J6" s="98"/>
      <c r="K6" s="98"/>
      <c r="L6" s="98"/>
      <c r="N6" s="100" t="s">
        <v>123</v>
      </c>
      <c r="O6" s="100"/>
      <c r="P6" s="100"/>
      <c r="Q6" s="100"/>
      <c r="R6" s="100"/>
      <c r="S6" s="100"/>
      <c r="T6" s="100"/>
      <c r="U6" s="100"/>
      <c r="V6" s="100"/>
    </row>
    <row r="7" spans="1:22" ht="14.45" customHeight="1" x14ac:dyDescent="0.2">
      <c r="D7" s="4"/>
      <c r="E7" s="4"/>
      <c r="F7" s="4"/>
      <c r="G7" s="4"/>
      <c r="H7" s="4"/>
      <c r="I7" s="4"/>
      <c r="J7" s="99" t="s">
        <v>54</v>
      </c>
      <c r="K7" s="99"/>
      <c r="L7" s="99"/>
      <c r="N7" s="98"/>
      <c r="O7" s="98"/>
      <c r="P7" s="98"/>
      <c r="Q7" s="28"/>
      <c r="R7" s="50"/>
      <c r="S7" s="28"/>
      <c r="T7" s="91" t="s">
        <v>54</v>
      </c>
      <c r="U7" s="91"/>
      <c r="V7" s="91"/>
    </row>
    <row r="8" spans="1:22" ht="14.45" customHeight="1" x14ac:dyDescent="0.2">
      <c r="A8" s="98" t="s">
        <v>124</v>
      </c>
      <c r="B8" s="98"/>
      <c r="D8" s="24" t="s">
        <v>125</v>
      </c>
      <c r="F8" s="24" t="s">
        <v>126</v>
      </c>
      <c r="H8" s="24" t="s">
        <v>127</v>
      </c>
      <c r="J8" s="25" t="s">
        <v>101</v>
      </c>
      <c r="K8" s="4"/>
      <c r="L8" s="25" t="s">
        <v>109</v>
      </c>
      <c r="N8" s="24" t="s">
        <v>125</v>
      </c>
      <c r="P8" s="50" t="s">
        <v>126</v>
      </c>
      <c r="Q8" s="28"/>
      <c r="R8" s="28" t="s">
        <v>127</v>
      </c>
      <c r="T8" s="25" t="s">
        <v>101</v>
      </c>
      <c r="U8" s="26"/>
      <c r="V8" s="25" t="s">
        <v>109</v>
      </c>
    </row>
    <row r="9" spans="1:22" ht="18.75" x14ac:dyDescent="0.2">
      <c r="A9" s="86" t="s">
        <v>52</v>
      </c>
      <c r="B9" s="86"/>
      <c r="D9" s="10">
        <v>0</v>
      </c>
      <c r="F9" s="54">
        <v>2574138</v>
      </c>
      <c r="G9" s="56"/>
      <c r="H9" s="54">
        <v>278011</v>
      </c>
      <c r="I9" s="56"/>
      <c r="J9" s="54">
        <v>2852149</v>
      </c>
      <c r="L9" s="11">
        <v>0</v>
      </c>
      <c r="N9" s="10">
        <v>0</v>
      </c>
      <c r="P9" s="95">
        <v>2574138</v>
      </c>
      <c r="Q9" s="95"/>
      <c r="R9" s="54">
        <v>48538001</v>
      </c>
      <c r="S9" s="54">
        <v>48538001</v>
      </c>
      <c r="T9" s="54">
        <v>51112139</v>
      </c>
      <c r="V9" s="52">
        <v>-0.04</v>
      </c>
    </row>
    <row r="10" spans="1:22" ht="18.75" x14ac:dyDescent="0.2">
      <c r="A10" s="86" t="s">
        <v>38</v>
      </c>
      <c r="B10" s="86"/>
      <c r="D10" s="10">
        <v>0</v>
      </c>
      <c r="F10" s="54">
        <v>-3608262985</v>
      </c>
      <c r="G10" s="56"/>
      <c r="H10" s="54">
        <v>3204122862</v>
      </c>
      <c r="I10" s="56"/>
      <c r="J10" s="54">
        <v>-404140123</v>
      </c>
      <c r="L10" s="54">
        <v>0.44</v>
      </c>
      <c r="N10" s="10">
        <v>0</v>
      </c>
      <c r="P10" s="95">
        <v>-5439818931</v>
      </c>
      <c r="Q10" s="95"/>
      <c r="R10" s="54">
        <v>952354537</v>
      </c>
      <c r="S10" s="54">
        <v>952354537</v>
      </c>
      <c r="T10" s="54">
        <v>-4487464394</v>
      </c>
      <c r="V10" s="52">
        <v>3.34</v>
      </c>
    </row>
    <row r="11" spans="1:22" ht="18.75" x14ac:dyDescent="0.2">
      <c r="A11" s="86" t="s">
        <v>53</v>
      </c>
      <c r="B11" s="86"/>
      <c r="D11" s="10">
        <v>0</v>
      </c>
      <c r="F11" s="54">
        <v>175452</v>
      </c>
      <c r="G11" s="56"/>
      <c r="H11" s="54">
        <v>928670</v>
      </c>
      <c r="I11" s="56"/>
      <c r="J11" s="54">
        <v>1104122</v>
      </c>
      <c r="L11" s="11">
        <v>0</v>
      </c>
      <c r="N11" s="10">
        <v>0</v>
      </c>
      <c r="P11" s="95">
        <v>175452</v>
      </c>
      <c r="Q11" s="95"/>
      <c r="R11" s="54">
        <v>928670</v>
      </c>
      <c r="S11" s="54">
        <v>928670</v>
      </c>
      <c r="T11" s="54">
        <v>1104122</v>
      </c>
      <c r="V11" s="52">
        <v>0</v>
      </c>
    </row>
    <row r="12" spans="1:22" s="35" customFormat="1" ht="21.75" thickBot="1" x14ac:dyDescent="0.25">
      <c r="A12" s="83" t="s">
        <v>54</v>
      </c>
      <c r="B12" s="83"/>
      <c r="D12" s="38">
        <f>SUM(D9:D9)</f>
        <v>0</v>
      </c>
      <c r="E12" s="77"/>
      <c r="F12" s="72">
        <f>SUM(F9:F11)</f>
        <v>-3605513395</v>
      </c>
      <c r="G12" s="78"/>
      <c r="H12" s="72">
        <f>SUM(H9:H11)</f>
        <v>3205329543</v>
      </c>
      <c r="I12" s="78"/>
      <c r="J12" s="79">
        <f>SUM(J9:J11)</f>
        <v>-400183852</v>
      </c>
      <c r="K12" s="80"/>
      <c r="L12" s="79">
        <f>SUM(L9:L11)</f>
        <v>0.44</v>
      </c>
      <c r="M12" s="77"/>
      <c r="N12" s="38">
        <f>SUM(N9:N9)</f>
        <v>0</v>
      </c>
      <c r="O12" s="77"/>
      <c r="P12" s="72">
        <f>SUM(P9:Q11)</f>
        <v>-5437069341</v>
      </c>
      <c r="Q12" s="78"/>
      <c r="R12" s="55">
        <f>SUM(R9:R11)</f>
        <v>1001821208</v>
      </c>
      <c r="S12" s="78"/>
      <c r="T12" s="72">
        <f>SUM(T9:T11)</f>
        <v>-4435248133</v>
      </c>
      <c r="U12" s="77"/>
      <c r="V12" s="75">
        <f>SUM(V9:V9)</f>
        <v>-0.04</v>
      </c>
    </row>
    <row r="13" spans="1:22" ht="13.5" thickTop="1" x14ac:dyDescent="0.2"/>
  </sheetData>
  <mergeCells count="17">
    <mergeCell ref="A1:V1"/>
    <mergeCell ref="D6:L6"/>
    <mergeCell ref="N6:V6"/>
    <mergeCell ref="J7:L7"/>
    <mergeCell ref="T7:V7"/>
    <mergeCell ref="A8:B8"/>
    <mergeCell ref="A2:T2"/>
    <mergeCell ref="A3:T3"/>
    <mergeCell ref="B5:T5"/>
    <mergeCell ref="N7:P7"/>
    <mergeCell ref="A9:B9"/>
    <mergeCell ref="A12:B12"/>
    <mergeCell ref="P9:Q9"/>
    <mergeCell ref="A10:B10"/>
    <mergeCell ref="A11:B11"/>
    <mergeCell ref="P10:Q10"/>
    <mergeCell ref="P11:Q11"/>
  </mergeCells>
  <pageMargins left="0.39" right="0.39" top="0.39" bottom="0.39" header="0" footer="0"/>
  <pageSetup paperSize="9" scale="69" fitToHeight="0" orientation="landscape" r:id="rId1"/>
  <ignoredErrors>
    <ignoredError sqref="P12" emptyCellReferenc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8"/>
  <sheetViews>
    <sheetView rightToLeft="1" view="pageBreakPreview" zoomScaleNormal="100" zoomScaleSheetLayoutView="100" workbookViewId="0">
      <selection sqref="A1:R1"/>
    </sheetView>
  </sheetViews>
  <sheetFormatPr defaultRowHeight="12.75" x14ac:dyDescent="0.2"/>
  <cols>
    <col min="1" max="1" width="6.7109375" bestFit="1" customWidth="1"/>
    <col min="2" max="2" width="29" customWidth="1"/>
    <col min="3" max="3" width="1.28515625" customWidth="1"/>
    <col min="4" max="4" width="15.140625" bestFit="1" customWidth="1"/>
    <col min="5" max="5" width="1.28515625" customWidth="1"/>
    <col min="6" max="6" width="16.28515625" bestFit="1" customWidth="1"/>
    <col min="7" max="7" width="1.28515625" customWidth="1"/>
    <col min="8" max="8" width="13.42578125" bestFit="1" customWidth="1"/>
    <col min="9" max="9" width="1.28515625" customWidth="1"/>
    <col min="10" max="10" width="14.85546875" bestFit="1" customWidth="1"/>
    <col min="11" max="11" width="1.28515625" customWidth="1"/>
    <col min="12" max="12" width="15.140625" bestFit="1" customWidth="1"/>
    <col min="13" max="13" width="1.28515625" customWidth="1"/>
    <col min="14" max="14" width="16.28515625" bestFit="1" customWidth="1"/>
    <col min="15" max="15" width="1.28515625" customWidth="1"/>
    <col min="16" max="16" width="13.42578125" bestFit="1" customWidth="1"/>
    <col min="17" max="17" width="1.28515625" customWidth="1"/>
    <col min="18" max="18" width="15.140625" bestFit="1" customWidth="1"/>
    <col min="19" max="19" width="0.28515625" customWidth="1"/>
  </cols>
  <sheetData>
    <row r="1" spans="1:18" ht="29.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 ht="21.75" customHeight="1" x14ac:dyDescent="0.2">
      <c r="A2" s="93" t="s">
        <v>104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21.7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8" ht="14.45" customHeight="1" x14ac:dyDescent="0.2"/>
    <row r="5" spans="1:18" ht="14.45" customHeight="1" x14ac:dyDescent="0.2">
      <c r="A5" s="2" t="s">
        <v>132</v>
      </c>
      <c r="B5" s="94" t="s">
        <v>133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14.45" customHeight="1" x14ac:dyDescent="0.2">
      <c r="D6" s="88" t="s">
        <v>122</v>
      </c>
      <c r="E6" s="88"/>
      <c r="F6" s="88"/>
      <c r="G6" s="88"/>
      <c r="H6" s="88"/>
      <c r="I6" s="88"/>
      <c r="J6" s="88"/>
      <c r="L6" s="88" t="s">
        <v>123</v>
      </c>
      <c r="M6" s="88"/>
      <c r="N6" s="88"/>
      <c r="O6" s="88"/>
      <c r="P6" s="88"/>
      <c r="Q6" s="88"/>
      <c r="R6" s="88"/>
    </row>
    <row r="7" spans="1:18" ht="14.45" customHeight="1" x14ac:dyDescent="0.2">
      <c r="D7" s="4"/>
      <c r="E7" s="4"/>
      <c r="F7" s="4"/>
      <c r="G7" s="4"/>
      <c r="H7" s="4"/>
      <c r="I7" s="4"/>
      <c r="J7" s="4"/>
      <c r="L7" s="4"/>
      <c r="M7" s="4"/>
      <c r="N7" s="4"/>
      <c r="O7" s="4"/>
      <c r="P7" s="4"/>
      <c r="Q7" s="4"/>
      <c r="R7" s="4"/>
    </row>
    <row r="8" spans="1:18" ht="14.45" customHeight="1" x14ac:dyDescent="0.2">
      <c r="A8" s="88" t="s">
        <v>134</v>
      </c>
      <c r="B8" s="88"/>
      <c r="D8" s="3" t="s">
        <v>135</v>
      </c>
      <c r="F8" s="3" t="s">
        <v>126</v>
      </c>
      <c r="H8" s="3" t="s">
        <v>127</v>
      </c>
      <c r="J8" s="3" t="s">
        <v>54</v>
      </c>
      <c r="L8" s="3" t="s">
        <v>135</v>
      </c>
      <c r="N8" s="3" t="s">
        <v>126</v>
      </c>
      <c r="P8" s="3" t="s">
        <v>127</v>
      </c>
      <c r="R8" s="3" t="s">
        <v>54</v>
      </c>
    </row>
    <row r="9" spans="1:18" ht="21.75" customHeight="1" x14ac:dyDescent="0.2">
      <c r="A9" s="89" t="s">
        <v>78</v>
      </c>
      <c r="B9" s="89"/>
      <c r="D9" s="7">
        <v>1508390415</v>
      </c>
      <c r="F9" s="7">
        <v>0</v>
      </c>
      <c r="H9" s="7">
        <v>783859950</v>
      </c>
      <c r="J9" s="7">
        <v>2292250365</v>
      </c>
      <c r="L9" s="7">
        <v>3777335510</v>
      </c>
      <c r="N9" s="7">
        <v>0</v>
      </c>
      <c r="P9" s="7">
        <v>775007700</v>
      </c>
      <c r="R9" s="7">
        <v>4552343210</v>
      </c>
    </row>
    <row r="10" spans="1:18" ht="21.75" customHeight="1" x14ac:dyDescent="0.2">
      <c r="A10" s="101" t="s">
        <v>179</v>
      </c>
      <c r="B10" s="101"/>
      <c r="D10" s="10">
        <v>145029588</v>
      </c>
      <c r="F10" s="10"/>
      <c r="H10" s="10"/>
      <c r="J10" s="10">
        <f>D10</f>
        <v>145029588</v>
      </c>
      <c r="L10" s="10">
        <f>1054760605+J10-1199790193</f>
        <v>0</v>
      </c>
      <c r="N10" s="10"/>
      <c r="P10" s="10"/>
      <c r="R10" s="10">
        <f>L10</f>
        <v>0</v>
      </c>
    </row>
    <row r="11" spans="1:18" ht="21.75" customHeight="1" x14ac:dyDescent="0.2">
      <c r="A11" s="101" t="s">
        <v>180</v>
      </c>
      <c r="B11" s="101"/>
      <c r="D11" s="10">
        <v>373698614</v>
      </c>
      <c r="F11" s="10"/>
      <c r="H11" s="10"/>
      <c r="J11" s="10">
        <f t="shared" ref="J11:J17" si="0">D11</f>
        <v>373698614</v>
      </c>
      <c r="L11" s="10">
        <f>1193424652-1072876712+J11</f>
        <v>494246554</v>
      </c>
      <c r="N11" s="10"/>
      <c r="P11" s="10"/>
      <c r="R11" s="10">
        <f t="shared" ref="R11:R17" si="1">L11</f>
        <v>494246554</v>
      </c>
    </row>
    <row r="12" spans="1:18" ht="21.75" customHeight="1" x14ac:dyDescent="0.2">
      <c r="A12" s="101" t="s">
        <v>181</v>
      </c>
      <c r="B12" s="101"/>
      <c r="D12" s="10">
        <v>373698661</v>
      </c>
      <c r="F12" s="10"/>
      <c r="H12" s="10"/>
      <c r="J12" s="10">
        <f t="shared" si="0"/>
        <v>373698661</v>
      </c>
      <c r="L12" s="10">
        <f>807671198+J12-1084931507</f>
        <v>96438352</v>
      </c>
      <c r="N12" s="10"/>
      <c r="P12" s="10"/>
      <c r="R12" s="10">
        <f t="shared" si="1"/>
        <v>96438352</v>
      </c>
    </row>
    <row r="13" spans="1:18" ht="21.75" customHeight="1" x14ac:dyDescent="0.2">
      <c r="A13" s="101" t="s">
        <v>182</v>
      </c>
      <c r="B13" s="101"/>
      <c r="D13" s="10">
        <v>184552641</v>
      </c>
      <c r="F13" s="10"/>
      <c r="H13" s="10"/>
      <c r="J13" s="10">
        <f t="shared" si="0"/>
        <v>184552641</v>
      </c>
      <c r="L13" s="10">
        <f>690584086-529844689+J13</f>
        <v>345292038</v>
      </c>
      <c r="N13" s="10"/>
      <c r="P13" s="10"/>
      <c r="R13" s="10">
        <f t="shared" si="1"/>
        <v>345292038</v>
      </c>
    </row>
    <row r="14" spans="1:18" ht="21.75" customHeight="1" x14ac:dyDescent="0.2">
      <c r="A14" s="101" t="s">
        <v>183</v>
      </c>
      <c r="B14" s="101"/>
      <c r="D14" s="10">
        <v>934246566</v>
      </c>
      <c r="F14" s="10"/>
      <c r="H14" s="10"/>
      <c r="J14" s="10">
        <f t="shared" si="0"/>
        <v>934246566</v>
      </c>
      <c r="L14" s="10">
        <f>3526027389-2712328767+934246566</f>
        <v>1747945188</v>
      </c>
      <c r="N14" s="10"/>
      <c r="P14" s="10"/>
      <c r="R14" s="10">
        <f t="shared" si="1"/>
        <v>1747945188</v>
      </c>
    </row>
    <row r="15" spans="1:18" ht="21.75" customHeight="1" x14ac:dyDescent="0.2">
      <c r="A15" s="101" t="s">
        <v>206</v>
      </c>
      <c r="B15" s="101"/>
      <c r="D15" s="10">
        <v>198657914</v>
      </c>
      <c r="F15" s="10"/>
      <c r="H15" s="10"/>
      <c r="J15" s="10">
        <f t="shared" si="0"/>
        <v>198657914</v>
      </c>
      <c r="L15" s="10">
        <v>0</v>
      </c>
      <c r="N15" s="10"/>
      <c r="P15" s="10"/>
      <c r="R15" s="10">
        <f t="shared" si="1"/>
        <v>0</v>
      </c>
    </row>
    <row r="16" spans="1:18" ht="21.75" customHeight="1" x14ac:dyDescent="0.2">
      <c r="A16" s="101" t="s">
        <v>184</v>
      </c>
      <c r="B16" s="101"/>
      <c r="D16" s="10">
        <v>220222301</v>
      </c>
      <c r="F16" s="10"/>
      <c r="H16" s="10"/>
      <c r="J16" s="10">
        <f t="shared" si="0"/>
        <v>220222301</v>
      </c>
      <c r="L16" s="10">
        <f>422962000+J16-521510301</f>
        <v>121674000</v>
      </c>
      <c r="N16" s="10"/>
      <c r="P16" s="10"/>
      <c r="R16" s="10">
        <f t="shared" si="1"/>
        <v>121674000</v>
      </c>
    </row>
    <row r="17" spans="1:18" ht="21.75" customHeight="1" x14ac:dyDescent="0.2">
      <c r="A17" s="101" t="s">
        <v>185</v>
      </c>
      <c r="B17" s="101"/>
      <c r="D17" s="10">
        <v>764336000</v>
      </c>
      <c r="F17" s="10"/>
      <c r="H17" s="10"/>
      <c r="J17" s="10">
        <f t="shared" si="0"/>
        <v>764336000</v>
      </c>
      <c r="L17" s="10">
        <f>443808000+J17</f>
        <v>1208144000</v>
      </c>
      <c r="N17" s="10"/>
      <c r="P17" s="10"/>
      <c r="R17" s="10">
        <f t="shared" si="1"/>
        <v>1208144000</v>
      </c>
    </row>
    <row r="18" spans="1:18" s="35" customFormat="1" ht="21.75" customHeight="1" x14ac:dyDescent="0.2">
      <c r="A18" s="83" t="s">
        <v>54</v>
      </c>
      <c r="B18" s="83"/>
      <c r="D18" s="38">
        <f>SUM(D9:D17)</f>
        <v>4702832700</v>
      </c>
      <c r="F18" s="38">
        <v>0</v>
      </c>
      <c r="H18" s="38">
        <f>SUM(H9:H17)</f>
        <v>783859950</v>
      </c>
      <c r="J18" s="38">
        <f>SUM(J9:J17)</f>
        <v>5486692650</v>
      </c>
      <c r="L18" s="38">
        <f>SUM(L9:L17)</f>
        <v>7791075642</v>
      </c>
      <c r="N18" s="38">
        <v>0</v>
      </c>
      <c r="P18" s="38">
        <v>775007700</v>
      </c>
      <c r="R18" s="38">
        <v>4552343210</v>
      </c>
    </row>
  </sheetData>
  <mergeCells count="17">
    <mergeCell ref="A1:R1"/>
    <mergeCell ref="A2:R2"/>
    <mergeCell ref="A3:R3"/>
    <mergeCell ref="B5:R5"/>
    <mergeCell ref="D6:J6"/>
    <mergeCell ref="L6:R6"/>
    <mergeCell ref="A8:B8"/>
    <mergeCell ref="A9:B9"/>
    <mergeCell ref="A18:B18"/>
    <mergeCell ref="A10:B10"/>
    <mergeCell ref="A11:B11"/>
    <mergeCell ref="A12:B12"/>
    <mergeCell ref="A13:B13"/>
    <mergeCell ref="A14:B14"/>
    <mergeCell ref="A16:B16"/>
    <mergeCell ref="A17:B17"/>
    <mergeCell ref="A15:B15"/>
  </mergeCells>
  <pageMargins left="0.39" right="0.39" top="0.39" bottom="0.39" header="0" footer="0"/>
  <pageSetup paperSize="9" scale="85" fitToHeight="0" orientation="landscape" r:id="rId1"/>
  <ignoredErrors>
    <ignoredError sqref="D18:H18" emptyCellReferenc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view="pageBreakPreview" zoomScaleNormal="100" zoomScaleSheetLayoutView="100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21.75" customHeight="1" x14ac:dyDescent="0.2">
      <c r="A2" s="93" t="s">
        <v>104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21.7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4.45" customHeight="1" x14ac:dyDescent="0.2"/>
    <row r="5" spans="1:10" ht="14.45" customHeight="1" x14ac:dyDescent="0.2">
      <c r="A5" s="2" t="s">
        <v>136</v>
      </c>
      <c r="B5" s="94" t="s">
        <v>137</v>
      </c>
      <c r="C5" s="94"/>
      <c r="D5" s="94"/>
      <c r="E5" s="94"/>
      <c r="F5" s="94"/>
      <c r="G5" s="94"/>
      <c r="H5" s="94"/>
      <c r="I5" s="94"/>
      <c r="J5" s="94"/>
    </row>
    <row r="6" spans="1:10" ht="14.45" customHeight="1" x14ac:dyDescent="0.2">
      <c r="D6" s="88" t="s">
        <v>122</v>
      </c>
      <c r="E6" s="88"/>
      <c r="F6" s="88"/>
      <c r="H6" s="88" t="s">
        <v>123</v>
      </c>
      <c r="I6" s="88"/>
      <c r="J6" s="88"/>
    </row>
    <row r="7" spans="1:10" ht="36.4" customHeight="1" x14ac:dyDescent="0.2">
      <c r="A7" s="88" t="s">
        <v>138</v>
      </c>
      <c r="B7" s="88"/>
      <c r="D7" s="22" t="s">
        <v>139</v>
      </c>
      <c r="E7" s="4"/>
      <c r="F7" s="22" t="s">
        <v>140</v>
      </c>
      <c r="H7" s="22" t="s">
        <v>139</v>
      </c>
      <c r="I7" s="4"/>
      <c r="J7" s="22" t="s">
        <v>140</v>
      </c>
    </row>
    <row r="8" spans="1:10" ht="21.75" customHeight="1" x14ac:dyDescent="0.2">
      <c r="A8" s="101" t="s">
        <v>201</v>
      </c>
      <c r="B8" s="101"/>
      <c r="D8" s="10">
        <v>22977</v>
      </c>
      <c r="F8" s="11"/>
      <c r="H8" s="10">
        <v>40723</v>
      </c>
      <c r="J8" s="11"/>
    </row>
    <row r="9" spans="1:10" ht="21.75" customHeight="1" x14ac:dyDescent="0.2">
      <c r="A9" s="86" t="s">
        <v>202</v>
      </c>
      <c r="B9" s="86"/>
      <c r="D9" s="10">
        <v>9490</v>
      </c>
      <c r="F9" s="11"/>
      <c r="H9" s="10">
        <v>27443</v>
      </c>
      <c r="J9" s="11"/>
    </row>
    <row r="10" spans="1:10" ht="21.75" customHeight="1" x14ac:dyDescent="0.2">
      <c r="A10" s="86" t="s">
        <v>203</v>
      </c>
      <c r="B10" s="86"/>
      <c r="D10" s="10">
        <v>2670822</v>
      </c>
      <c r="F10" s="11"/>
      <c r="H10" s="10">
        <v>12730049</v>
      </c>
      <c r="J10" s="11"/>
    </row>
    <row r="11" spans="1:10" ht="21.75" customHeight="1" x14ac:dyDescent="0.2">
      <c r="A11" s="86" t="s">
        <v>204</v>
      </c>
      <c r="B11" s="86"/>
      <c r="D11" s="10">
        <v>11518</v>
      </c>
      <c r="F11" s="11"/>
      <c r="H11" s="10">
        <v>33350</v>
      </c>
      <c r="J11" s="11"/>
    </row>
    <row r="12" spans="1:10" s="35" customFormat="1" ht="21.75" customHeight="1" x14ac:dyDescent="0.2">
      <c r="A12" s="83" t="s">
        <v>54</v>
      </c>
      <c r="B12" s="83"/>
      <c r="D12" s="38">
        <v>2714807</v>
      </c>
      <c r="F12" s="38"/>
      <c r="H12" s="38">
        <v>12831565</v>
      </c>
      <c r="J12" s="38"/>
    </row>
  </sheetData>
  <mergeCells count="12">
    <mergeCell ref="A1:J1"/>
    <mergeCell ref="A2:J2"/>
    <mergeCell ref="A3:J3"/>
    <mergeCell ref="B5:J5"/>
    <mergeCell ref="D6:F6"/>
    <mergeCell ref="H6:J6"/>
    <mergeCell ref="A9:B9"/>
    <mergeCell ref="A12:B12"/>
    <mergeCell ref="A8:B8"/>
    <mergeCell ref="A7:B7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93" t="s">
        <v>0</v>
      </c>
      <c r="B1" s="93"/>
      <c r="C1" s="93"/>
      <c r="D1" s="93"/>
      <c r="E1" s="93"/>
      <c r="F1" s="93"/>
    </row>
    <row r="2" spans="1:6" ht="21.75" customHeight="1" x14ac:dyDescent="0.2">
      <c r="A2" s="93" t="s">
        <v>104</v>
      </c>
      <c r="B2" s="93"/>
      <c r="C2" s="93"/>
      <c r="D2" s="93"/>
      <c r="E2" s="93"/>
      <c r="F2" s="93"/>
    </row>
    <row r="3" spans="1:6" ht="21.75" customHeight="1" x14ac:dyDescent="0.2">
      <c r="A3" s="93" t="s">
        <v>2</v>
      </c>
      <c r="B3" s="93"/>
      <c r="C3" s="93"/>
      <c r="D3" s="93"/>
      <c r="E3" s="93"/>
      <c r="F3" s="93"/>
    </row>
    <row r="4" spans="1:6" ht="14.45" customHeight="1" x14ac:dyDescent="0.2"/>
    <row r="5" spans="1:6" ht="29.1" customHeight="1" x14ac:dyDescent="0.2">
      <c r="A5" s="2" t="s">
        <v>141</v>
      </c>
      <c r="B5" s="94" t="s">
        <v>118</v>
      </c>
      <c r="C5" s="94"/>
      <c r="D5" s="94"/>
      <c r="E5" s="94"/>
      <c r="F5" s="94"/>
    </row>
    <row r="6" spans="1:6" ht="14.45" customHeight="1" x14ac:dyDescent="0.2">
      <c r="D6" s="3" t="s">
        <v>122</v>
      </c>
      <c r="F6" s="3" t="s">
        <v>9</v>
      </c>
    </row>
    <row r="7" spans="1:6" ht="14.45" customHeight="1" x14ac:dyDescent="0.2">
      <c r="A7" s="88" t="s">
        <v>118</v>
      </c>
      <c r="B7" s="88"/>
      <c r="D7" s="5" t="s">
        <v>101</v>
      </c>
      <c r="F7" s="5" t="s">
        <v>101</v>
      </c>
    </row>
    <row r="8" spans="1:6" ht="21.75" customHeight="1" x14ac:dyDescent="0.2">
      <c r="A8" s="89" t="s">
        <v>118</v>
      </c>
      <c r="B8" s="89"/>
      <c r="D8" s="7">
        <v>104978597</v>
      </c>
      <c r="F8" s="7">
        <v>201105107</v>
      </c>
    </row>
    <row r="9" spans="1:6" ht="21.75" customHeight="1" x14ac:dyDescent="0.2">
      <c r="A9" s="86" t="s">
        <v>142</v>
      </c>
      <c r="B9" s="86"/>
      <c r="D9" s="10">
        <v>0</v>
      </c>
      <c r="F9" s="10">
        <v>0</v>
      </c>
    </row>
    <row r="10" spans="1:6" ht="21.75" customHeight="1" x14ac:dyDescent="0.2">
      <c r="A10" s="97" t="s">
        <v>143</v>
      </c>
      <c r="B10" s="97"/>
      <c r="D10" s="14">
        <v>217524527</v>
      </c>
      <c r="F10" s="14">
        <v>299653910</v>
      </c>
    </row>
    <row r="11" spans="1:6" ht="21.75" customHeight="1" x14ac:dyDescent="0.2">
      <c r="A11" s="83" t="s">
        <v>54</v>
      </c>
      <c r="B11" s="83"/>
      <c r="D11" s="38">
        <f>SUM(D8:D10)</f>
        <v>322503124</v>
      </c>
      <c r="E11" s="53"/>
      <c r="F11" s="38">
        <f>SUM(F8:F10)</f>
        <v>500759017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9"/>
  <sheetViews>
    <sheetView rightToLeft="1" view="pageBreakPreview" zoomScaleNormal="100" zoomScaleSheetLayoutView="100" workbookViewId="0">
      <selection sqref="A1:S1"/>
    </sheetView>
  </sheetViews>
  <sheetFormatPr defaultRowHeight="12.75" x14ac:dyDescent="0.2"/>
  <cols>
    <col min="1" max="1" width="8.285156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570312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57031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21.75" customHeight="1" x14ac:dyDescent="0.2">
      <c r="A2" s="93" t="s">
        <v>104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21.7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14.45" customHeight="1" x14ac:dyDescent="0.2"/>
    <row r="5" spans="1:19" ht="14.45" customHeight="1" x14ac:dyDescent="0.2">
      <c r="A5" s="94" t="s">
        <v>125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</row>
    <row r="6" spans="1:19" ht="14.45" customHeight="1" x14ac:dyDescent="0.2">
      <c r="A6" s="88" t="s">
        <v>55</v>
      </c>
      <c r="C6" s="88" t="s">
        <v>144</v>
      </c>
      <c r="D6" s="88"/>
      <c r="E6" s="88"/>
      <c r="F6" s="88"/>
      <c r="G6" s="88"/>
      <c r="I6" s="88" t="s">
        <v>122</v>
      </c>
      <c r="J6" s="88"/>
      <c r="K6" s="88"/>
      <c r="L6" s="88"/>
      <c r="M6" s="88"/>
      <c r="O6" s="88" t="s">
        <v>123</v>
      </c>
      <c r="P6" s="88"/>
      <c r="Q6" s="88"/>
      <c r="R6" s="88"/>
      <c r="S6" s="88"/>
    </row>
    <row r="7" spans="1:19" ht="29.1" customHeight="1" x14ac:dyDescent="0.2">
      <c r="A7" s="88"/>
      <c r="C7" s="22" t="s">
        <v>145</v>
      </c>
      <c r="D7" s="4"/>
      <c r="E7" s="22" t="s">
        <v>146</v>
      </c>
      <c r="F7" s="4"/>
      <c r="G7" s="22" t="s">
        <v>147</v>
      </c>
      <c r="I7" s="22" t="s">
        <v>148</v>
      </c>
      <c r="J7" s="4"/>
      <c r="K7" s="22" t="s">
        <v>149</v>
      </c>
      <c r="L7" s="4"/>
      <c r="M7" s="22" t="s">
        <v>150</v>
      </c>
      <c r="O7" s="22" t="s">
        <v>148</v>
      </c>
      <c r="P7" s="4"/>
      <c r="Q7" s="22" t="s">
        <v>149</v>
      </c>
      <c r="R7" s="4"/>
      <c r="S7" s="22" t="s">
        <v>150</v>
      </c>
    </row>
    <row r="8" spans="1:19" ht="21.75" customHeight="1" x14ac:dyDescent="0.2">
      <c r="A8" s="17" t="s">
        <v>51</v>
      </c>
      <c r="C8" s="17" t="s">
        <v>151</v>
      </c>
      <c r="E8" s="19">
        <v>5000000</v>
      </c>
      <c r="G8" s="19">
        <v>580</v>
      </c>
      <c r="I8" s="19">
        <v>2900000000</v>
      </c>
      <c r="K8" s="19">
        <v>375253429</v>
      </c>
      <c r="M8" s="19">
        <v>2524746571</v>
      </c>
      <c r="O8" s="19">
        <v>2900000000</v>
      </c>
      <c r="Q8" s="19">
        <v>375253429</v>
      </c>
      <c r="S8" s="19">
        <v>2524746571</v>
      </c>
    </row>
    <row r="9" spans="1:19" s="35" customFormat="1" ht="21.75" customHeight="1" x14ac:dyDescent="0.2">
      <c r="A9" s="16" t="s">
        <v>54</v>
      </c>
      <c r="C9" s="38"/>
      <c r="E9" s="38"/>
      <c r="G9" s="38"/>
      <c r="I9" s="38">
        <v>2900000000</v>
      </c>
      <c r="K9" s="38">
        <v>375253429</v>
      </c>
      <c r="M9" s="38">
        <v>2524746571</v>
      </c>
      <c r="O9" s="38">
        <v>2900000000</v>
      </c>
      <c r="Q9" s="38">
        <v>375253429</v>
      </c>
      <c r="S9" s="38">
        <v>2524746571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9"/>
  <sheetViews>
    <sheetView rightToLeft="1" view="pageBreakPreview" zoomScaleNormal="100" zoomScaleSheetLayoutView="100" workbookViewId="0">
      <selection sqref="A1:T1"/>
    </sheetView>
  </sheetViews>
  <sheetFormatPr defaultRowHeight="12.75" x14ac:dyDescent="0.2"/>
  <cols>
    <col min="1" max="1" width="29.42578125" bestFit="1" customWidth="1"/>
    <col min="2" max="2" width="1.28515625" customWidth="1"/>
    <col min="3" max="3" width="16.85546875" customWidth="1"/>
    <col min="4" max="4" width="1.28515625" customWidth="1"/>
    <col min="5" max="5" width="12" bestFit="1" customWidth="1"/>
    <col min="6" max="7" width="1.28515625" customWidth="1"/>
    <col min="8" max="8" width="19.85546875" bestFit="1" customWidth="1"/>
    <col min="9" max="9" width="1.28515625" customWidth="1"/>
    <col min="10" max="10" width="15.140625" bestFit="1" customWidth="1"/>
    <col min="11" max="11" width="1.28515625" customWidth="1"/>
    <col min="12" max="12" width="11.85546875" bestFit="1" customWidth="1"/>
    <col min="13" max="13" width="1.28515625" customWidth="1"/>
    <col min="14" max="14" width="15.140625" bestFit="1" customWidth="1"/>
    <col min="15" max="15" width="1.28515625" customWidth="1"/>
    <col min="16" max="16" width="15.85546875" bestFit="1" customWidth="1"/>
    <col min="17" max="17" width="1.28515625" customWidth="1"/>
    <col min="18" max="18" width="11.85546875" bestFit="1" customWidth="1"/>
    <col min="19" max="19" width="1.28515625" customWidth="1"/>
    <col min="20" max="20" width="15.85546875" bestFit="1" customWidth="1"/>
    <col min="21" max="21" width="0.28515625" customWidth="1"/>
  </cols>
  <sheetData>
    <row r="1" spans="1:20" ht="29.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ht="21.75" customHeight="1" x14ac:dyDescent="0.2">
      <c r="A2" s="93" t="s">
        <v>104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ht="21.7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20" ht="14.45" customHeight="1" x14ac:dyDescent="0.2"/>
    <row r="5" spans="1:20" ht="14.45" customHeight="1" x14ac:dyDescent="0.2">
      <c r="A5" s="94" t="s">
        <v>152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ht="14.45" customHeight="1" x14ac:dyDescent="0.2">
      <c r="A6" s="88" t="s">
        <v>107</v>
      </c>
      <c r="J6" s="88" t="s">
        <v>122</v>
      </c>
      <c r="K6" s="88"/>
      <c r="L6" s="88"/>
      <c r="M6" s="88"/>
      <c r="N6" s="88"/>
      <c r="P6" s="88" t="s">
        <v>123</v>
      </c>
      <c r="Q6" s="88"/>
      <c r="R6" s="88"/>
      <c r="S6" s="88"/>
      <c r="T6" s="88"/>
    </row>
    <row r="7" spans="1:20" ht="29.1" customHeight="1" x14ac:dyDescent="0.2">
      <c r="A7" s="88"/>
      <c r="C7" s="20" t="s">
        <v>153</v>
      </c>
      <c r="E7" s="104" t="s">
        <v>76</v>
      </c>
      <c r="F7" s="104"/>
      <c r="H7" s="20" t="s">
        <v>154</v>
      </c>
      <c r="J7" s="22" t="s">
        <v>155</v>
      </c>
      <c r="K7" s="4"/>
      <c r="L7" s="22" t="s">
        <v>149</v>
      </c>
      <c r="M7" s="4"/>
      <c r="N7" s="22" t="s">
        <v>156</v>
      </c>
      <c r="P7" s="22" t="s">
        <v>155</v>
      </c>
      <c r="Q7" s="4"/>
      <c r="R7" s="22" t="s">
        <v>149</v>
      </c>
      <c r="S7" s="4"/>
      <c r="T7" s="22" t="s">
        <v>156</v>
      </c>
    </row>
    <row r="8" spans="1:20" ht="21.75" customHeight="1" x14ac:dyDescent="0.2">
      <c r="A8" s="17" t="s">
        <v>78</v>
      </c>
      <c r="C8" s="23"/>
      <c r="E8" s="17" t="s">
        <v>81</v>
      </c>
      <c r="F8" s="4"/>
      <c r="H8" s="18">
        <v>23</v>
      </c>
      <c r="J8" s="19">
        <v>1508390415</v>
      </c>
      <c r="L8" s="19">
        <v>0</v>
      </c>
      <c r="N8" s="19">
        <v>1508390415</v>
      </c>
      <c r="P8" s="19">
        <v>3777335510</v>
      </c>
      <c r="R8" s="19">
        <v>0</v>
      </c>
      <c r="T8" s="19">
        <v>3777335510</v>
      </c>
    </row>
    <row r="9" spans="1:20" s="35" customFormat="1" ht="21.75" customHeight="1" x14ac:dyDescent="0.2">
      <c r="A9" s="16" t="s">
        <v>54</v>
      </c>
      <c r="C9" s="38"/>
      <c r="E9" s="38"/>
      <c r="H9" s="38"/>
      <c r="J9" s="38">
        <v>1508390415</v>
      </c>
      <c r="L9" s="38">
        <v>0</v>
      </c>
      <c r="N9" s="38">
        <v>1508390415</v>
      </c>
      <c r="P9" s="38">
        <v>3777335510</v>
      </c>
      <c r="R9" s="38">
        <v>0</v>
      </c>
      <c r="T9" s="38">
        <v>3777335510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8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view="pageBreakPreview" zoomScaleNormal="100" zoomScaleSheetLayoutView="100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21.75" customHeight="1" x14ac:dyDescent="0.2">
      <c r="A2" s="93" t="s">
        <v>104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21.7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ht="14.45" customHeight="1" x14ac:dyDescent="0.2"/>
    <row r="5" spans="1:13" ht="14.45" customHeight="1" x14ac:dyDescent="0.2">
      <c r="A5" s="94" t="s">
        <v>157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ht="14.45" customHeight="1" x14ac:dyDescent="0.2">
      <c r="A6" s="88" t="s">
        <v>107</v>
      </c>
      <c r="C6" s="88" t="s">
        <v>122</v>
      </c>
      <c r="D6" s="88"/>
      <c r="E6" s="88"/>
      <c r="F6" s="88"/>
      <c r="G6" s="88"/>
      <c r="I6" s="88" t="s">
        <v>123</v>
      </c>
      <c r="J6" s="88"/>
      <c r="K6" s="88"/>
      <c r="L6" s="88"/>
      <c r="M6" s="88"/>
    </row>
    <row r="7" spans="1:13" ht="29.1" customHeight="1" x14ac:dyDescent="0.2">
      <c r="A7" s="88"/>
      <c r="C7" s="22" t="s">
        <v>155</v>
      </c>
      <c r="D7" s="4"/>
      <c r="E7" s="22" t="s">
        <v>149</v>
      </c>
      <c r="F7" s="4"/>
      <c r="G7" s="22" t="s">
        <v>156</v>
      </c>
      <c r="I7" s="22" t="s">
        <v>155</v>
      </c>
      <c r="J7" s="4"/>
      <c r="K7" s="22" t="s">
        <v>149</v>
      </c>
      <c r="L7" s="4"/>
      <c r="M7" s="22" t="s">
        <v>156</v>
      </c>
    </row>
    <row r="8" spans="1:13" ht="21.75" customHeight="1" x14ac:dyDescent="0.2">
      <c r="A8" s="9" t="s">
        <v>201</v>
      </c>
      <c r="C8" s="10">
        <v>22977</v>
      </c>
      <c r="E8" s="10">
        <v>0</v>
      </c>
      <c r="G8" s="10">
        <v>22977</v>
      </c>
      <c r="I8" s="10">
        <v>40723</v>
      </c>
      <c r="K8" s="10">
        <v>0</v>
      </c>
      <c r="M8" s="10">
        <v>40723</v>
      </c>
    </row>
    <row r="9" spans="1:13" ht="21.75" customHeight="1" x14ac:dyDescent="0.2">
      <c r="A9" s="9" t="s">
        <v>202</v>
      </c>
      <c r="C9" s="10">
        <v>9490</v>
      </c>
      <c r="E9" s="10">
        <v>0</v>
      </c>
      <c r="G9" s="10">
        <v>9490</v>
      </c>
      <c r="I9" s="10">
        <v>27443</v>
      </c>
      <c r="K9" s="10">
        <v>0</v>
      </c>
      <c r="M9" s="10">
        <v>27443</v>
      </c>
    </row>
    <row r="10" spans="1:13" ht="21.75" customHeight="1" x14ac:dyDescent="0.2">
      <c r="A10" s="9" t="s">
        <v>203</v>
      </c>
      <c r="C10" s="10">
        <v>2670822</v>
      </c>
      <c r="E10" s="10">
        <v>0</v>
      </c>
      <c r="G10" s="10">
        <v>2670822</v>
      </c>
      <c r="I10" s="10">
        <v>12730049</v>
      </c>
      <c r="K10" s="10">
        <v>0</v>
      </c>
      <c r="M10" s="10">
        <v>12730049</v>
      </c>
    </row>
    <row r="11" spans="1:13" ht="21.75" customHeight="1" x14ac:dyDescent="0.2">
      <c r="A11" s="9" t="s">
        <v>204</v>
      </c>
      <c r="C11" s="10">
        <v>11518</v>
      </c>
      <c r="E11" s="10">
        <v>0</v>
      </c>
      <c r="G11" s="10">
        <v>11518</v>
      </c>
      <c r="I11" s="10">
        <v>33350</v>
      </c>
      <c r="K11" s="10">
        <v>0</v>
      </c>
      <c r="M11" s="10">
        <v>33350</v>
      </c>
    </row>
    <row r="12" spans="1:13" s="35" customFormat="1" ht="21.75" customHeight="1" x14ac:dyDescent="0.2">
      <c r="A12" s="16" t="s">
        <v>54</v>
      </c>
      <c r="C12" s="38">
        <v>2714807</v>
      </c>
      <c r="E12" s="38">
        <v>0</v>
      </c>
      <c r="G12" s="38">
        <v>2714807</v>
      </c>
      <c r="I12" s="38">
        <v>12831565</v>
      </c>
      <c r="K12" s="38">
        <v>0</v>
      </c>
      <c r="M12" s="38">
        <v>12831565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1"/>
  <sheetViews>
    <sheetView rightToLeft="1" view="pageBreakPreview" zoomScaleNormal="100" zoomScaleSheetLayoutView="100" workbookViewId="0">
      <selection sqref="A1:Q1"/>
    </sheetView>
  </sheetViews>
  <sheetFormatPr defaultRowHeight="12.75" x14ac:dyDescent="0.2"/>
  <cols>
    <col min="1" max="1" width="29.42578125" bestFit="1" customWidth="1"/>
    <col min="2" max="2" width="1.28515625" customWidth="1"/>
    <col min="3" max="3" width="8" bestFit="1" customWidth="1"/>
    <col min="4" max="4" width="1.28515625" customWidth="1"/>
    <col min="5" max="5" width="17.28515625" bestFit="1" customWidth="1"/>
    <col min="6" max="6" width="1.28515625" customWidth="1"/>
    <col min="7" max="7" width="17.7109375" bestFit="1" customWidth="1"/>
    <col min="8" max="8" width="1.28515625" customWidth="1"/>
    <col min="9" max="9" width="23.42578125" bestFit="1" customWidth="1"/>
    <col min="10" max="10" width="1.28515625" customWidth="1"/>
    <col min="11" max="11" width="12.42578125" bestFit="1" customWidth="1"/>
    <col min="12" max="12" width="1.28515625" customWidth="1"/>
    <col min="13" max="13" width="17.5703125" bestFit="1" customWidth="1"/>
    <col min="14" max="14" width="1.28515625" customWidth="1"/>
    <col min="15" max="15" width="17.28515625" bestFit="1" customWidth="1"/>
    <col min="16" max="16" width="1.28515625" customWidth="1"/>
    <col min="17" max="17" width="25.42578125" customWidth="1"/>
    <col min="18" max="18" width="1.28515625" customWidth="1"/>
    <col min="19" max="19" width="0.28515625" customWidth="1"/>
  </cols>
  <sheetData>
    <row r="1" spans="1:18" ht="29.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8" ht="21.75" customHeight="1" x14ac:dyDescent="0.2">
      <c r="A2" s="93" t="s">
        <v>104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21.7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8" ht="14.45" customHeight="1" x14ac:dyDescent="0.2"/>
    <row r="5" spans="1:18" ht="14.45" customHeight="1" x14ac:dyDescent="0.2">
      <c r="A5" s="94" t="s">
        <v>158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14.45" customHeight="1" x14ac:dyDescent="0.2">
      <c r="A6" s="88" t="s">
        <v>107</v>
      </c>
      <c r="C6" s="88" t="s">
        <v>122</v>
      </c>
      <c r="D6" s="88"/>
      <c r="E6" s="88"/>
      <c r="F6" s="88"/>
      <c r="G6" s="88"/>
      <c r="H6" s="88"/>
      <c r="I6" s="88"/>
      <c r="K6" s="88" t="s">
        <v>123</v>
      </c>
      <c r="L6" s="88"/>
      <c r="M6" s="88"/>
      <c r="N6" s="88"/>
      <c r="O6" s="88"/>
      <c r="P6" s="88"/>
      <c r="Q6" s="88"/>
      <c r="R6" s="88"/>
    </row>
    <row r="7" spans="1:18" ht="29.1" customHeight="1" x14ac:dyDescent="0.2">
      <c r="A7" s="88"/>
      <c r="C7" s="22" t="s">
        <v>13</v>
      </c>
      <c r="D7" s="4"/>
      <c r="E7" s="22" t="s">
        <v>159</v>
      </c>
      <c r="F7" s="4"/>
      <c r="G7" s="22" t="s">
        <v>160</v>
      </c>
      <c r="H7" s="4"/>
      <c r="I7" s="22" t="s">
        <v>161</v>
      </c>
      <c r="K7" s="22" t="s">
        <v>13</v>
      </c>
      <c r="L7" s="4"/>
      <c r="M7" s="22" t="s">
        <v>159</v>
      </c>
      <c r="N7" s="4"/>
      <c r="O7" s="22" t="s">
        <v>160</v>
      </c>
      <c r="P7" s="4"/>
      <c r="Q7" s="107" t="s">
        <v>161</v>
      </c>
      <c r="R7" s="107"/>
    </row>
    <row r="8" spans="1:18" ht="21.75" customHeight="1" x14ac:dyDescent="0.2">
      <c r="A8" s="6" t="s">
        <v>19</v>
      </c>
      <c r="C8" s="51">
        <v>1</v>
      </c>
      <c r="D8" s="56"/>
      <c r="E8" s="51">
        <v>1</v>
      </c>
      <c r="F8" s="56"/>
      <c r="G8" s="51">
        <v>2402</v>
      </c>
      <c r="H8" s="56"/>
      <c r="I8" s="51">
        <v>-2401</v>
      </c>
      <c r="K8" s="51">
        <v>1</v>
      </c>
      <c r="L8" s="56"/>
      <c r="M8" s="51">
        <v>1</v>
      </c>
      <c r="O8" s="51">
        <v>2402</v>
      </c>
      <c r="Q8" s="103">
        <v>-2401</v>
      </c>
      <c r="R8" s="103"/>
    </row>
    <row r="9" spans="1:18" ht="21.75" customHeight="1" x14ac:dyDescent="0.2">
      <c r="A9" s="9" t="s">
        <v>21</v>
      </c>
      <c r="C9" s="54">
        <v>1</v>
      </c>
      <c r="D9" s="56"/>
      <c r="E9" s="54">
        <v>1</v>
      </c>
      <c r="F9" s="56"/>
      <c r="G9" s="54">
        <v>894</v>
      </c>
      <c r="H9" s="56"/>
      <c r="I9" s="54">
        <v>-893</v>
      </c>
      <c r="K9" s="54">
        <v>1</v>
      </c>
      <c r="L9" s="56"/>
      <c r="M9" s="54">
        <v>1</v>
      </c>
      <c r="O9" s="54">
        <v>894</v>
      </c>
      <c r="Q9" s="95">
        <v>-893</v>
      </c>
      <c r="R9" s="95"/>
    </row>
    <row r="10" spans="1:18" ht="21.75" customHeight="1" x14ac:dyDescent="0.2">
      <c r="A10" s="9" t="s">
        <v>45</v>
      </c>
      <c r="C10" s="54">
        <v>1</v>
      </c>
      <c r="D10" s="56"/>
      <c r="E10" s="54">
        <v>1</v>
      </c>
      <c r="F10" s="56"/>
      <c r="G10" s="54">
        <v>2699</v>
      </c>
      <c r="H10" s="56"/>
      <c r="I10" s="54">
        <v>-2698</v>
      </c>
      <c r="K10" s="54">
        <v>10000001</v>
      </c>
      <c r="L10" s="56"/>
      <c r="M10" s="54">
        <v>23563359993</v>
      </c>
      <c r="O10" s="54">
        <v>26989746711</v>
      </c>
      <c r="Q10" s="95">
        <v>-3426386718</v>
      </c>
      <c r="R10" s="95"/>
    </row>
    <row r="11" spans="1:18" ht="21.75" customHeight="1" x14ac:dyDescent="0.2">
      <c r="A11" s="9" t="s">
        <v>52</v>
      </c>
      <c r="C11" s="54">
        <v>4</v>
      </c>
      <c r="D11" s="56"/>
      <c r="E11" s="54">
        <v>20486715</v>
      </c>
      <c r="F11" s="56"/>
      <c r="G11" s="54">
        <v>20208704</v>
      </c>
      <c r="H11" s="56"/>
      <c r="I11" s="54">
        <v>278011</v>
      </c>
      <c r="K11" s="54">
        <v>1004</v>
      </c>
      <c r="L11" s="56"/>
      <c r="M11" s="54">
        <v>5064815859</v>
      </c>
      <c r="O11" s="54">
        <v>5016277858</v>
      </c>
      <c r="Q11" s="95">
        <v>48538001</v>
      </c>
      <c r="R11" s="95"/>
    </row>
    <row r="12" spans="1:18" ht="21.75" customHeight="1" x14ac:dyDescent="0.2">
      <c r="A12" s="9" t="s">
        <v>33</v>
      </c>
      <c r="C12" s="54">
        <v>1</v>
      </c>
      <c r="D12" s="56"/>
      <c r="E12" s="54">
        <v>1</v>
      </c>
      <c r="F12" s="56"/>
      <c r="G12" s="54">
        <v>5993</v>
      </c>
      <c r="H12" s="56"/>
      <c r="I12" s="54">
        <v>-5992</v>
      </c>
      <c r="K12" s="54">
        <v>4200001</v>
      </c>
      <c r="L12" s="56"/>
      <c r="M12" s="54">
        <v>26041871881</v>
      </c>
      <c r="O12" s="54">
        <v>25171911333</v>
      </c>
      <c r="Q12" s="95">
        <v>869960548</v>
      </c>
      <c r="R12" s="95"/>
    </row>
    <row r="13" spans="1:18" ht="21.75" customHeight="1" x14ac:dyDescent="0.2">
      <c r="A13" s="9" t="s">
        <v>38</v>
      </c>
      <c r="C13" s="54">
        <v>9835</v>
      </c>
      <c r="D13" s="56"/>
      <c r="E13" s="54">
        <v>242636924873</v>
      </c>
      <c r="F13" s="56"/>
      <c r="G13" s="54">
        <v>239432802011</v>
      </c>
      <c r="H13" s="56"/>
      <c r="I13" s="54">
        <v>3204122862</v>
      </c>
      <c r="K13" s="54">
        <v>11742</v>
      </c>
      <c r="L13" s="56"/>
      <c r="M13" s="54">
        <v>288595815968</v>
      </c>
      <c r="O13" s="54">
        <v>287643461431</v>
      </c>
      <c r="Q13" s="95">
        <v>952354537</v>
      </c>
      <c r="R13" s="95"/>
    </row>
    <row r="14" spans="1:18" ht="21.75" customHeight="1" x14ac:dyDescent="0.2">
      <c r="A14" s="9" t="s">
        <v>22</v>
      </c>
      <c r="C14" s="54">
        <v>1</v>
      </c>
      <c r="D14" s="56"/>
      <c r="E14" s="54">
        <v>1</v>
      </c>
      <c r="F14" s="56"/>
      <c r="G14" s="54">
        <v>5391</v>
      </c>
      <c r="H14" s="56"/>
      <c r="I14" s="54">
        <v>-5390</v>
      </c>
      <c r="K14" s="54">
        <v>1</v>
      </c>
      <c r="L14" s="56"/>
      <c r="M14" s="54">
        <v>1</v>
      </c>
      <c r="O14" s="54">
        <v>5391</v>
      </c>
      <c r="Q14" s="95">
        <v>-5390</v>
      </c>
      <c r="R14" s="95"/>
    </row>
    <row r="15" spans="1:18" ht="21.75" customHeight="1" x14ac:dyDescent="0.2">
      <c r="A15" s="9" t="s">
        <v>53</v>
      </c>
      <c r="C15" s="54">
        <v>32</v>
      </c>
      <c r="D15" s="56"/>
      <c r="E15" s="54">
        <v>19791430</v>
      </c>
      <c r="F15" s="56"/>
      <c r="G15" s="54">
        <v>18862760</v>
      </c>
      <c r="H15" s="56"/>
      <c r="I15" s="54">
        <v>928670</v>
      </c>
      <c r="K15" s="54">
        <v>32</v>
      </c>
      <c r="L15" s="56"/>
      <c r="M15" s="54">
        <v>19791430</v>
      </c>
      <c r="O15" s="54">
        <v>18862760</v>
      </c>
      <c r="Q15" s="95">
        <v>928670</v>
      </c>
      <c r="R15" s="95"/>
    </row>
    <row r="16" spans="1:18" ht="21.75" customHeight="1" x14ac:dyDescent="0.2">
      <c r="A16" s="9" t="s">
        <v>128</v>
      </c>
      <c r="C16" s="10">
        <v>0</v>
      </c>
      <c r="E16" s="10">
        <v>0</v>
      </c>
      <c r="G16" s="10">
        <v>0</v>
      </c>
      <c r="I16" s="10">
        <v>0</v>
      </c>
      <c r="K16" s="54">
        <v>865</v>
      </c>
      <c r="L16" s="56"/>
      <c r="M16" s="54">
        <v>3452141</v>
      </c>
      <c r="O16" s="54">
        <v>3217817</v>
      </c>
      <c r="Q16" s="95">
        <v>234324</v>
      </c>
      <c r="R16" s="95"/>
    </row>
    <row r="17" spans="1:18" ht="21.75" customHeight="1" x14ac:dyDescent="0.2">
      <c r="A17" s="9" t="s">
        <v>129</v>
      </c>
      <c r="C17" s="10">
        <v>0</v>
      </c>
      <c r="E17" s="10">
        <v>0</v>
      </c>
      <c r="G17" s="10">
        <v>0</v>
      </c>
      <c r="I17" s="10">
        <v>0</v>
      </c>
      <c r="K17" s="54">
        <v>6000000</v>
      </c>
      <c r="L17" s="56"/>
      <c r="M17" s="54">
        <v>89780590084</v>
      </c>
      <c r="O17" s="54">
        <v>86744243400</v>
      </c>
      <c r="Q17" s="95">
        <v>3036346684</v>
      </c>
      <c r="R17" s="95"/>
    </row>
    <row r="18" spans="1:18" ht="21.75" customHeight="1" x14ac:dyDescent="0.2">
      <c r="A18" s="9" t="s">
        <v>50</v>
      </c>
      <c r="C18" s="10">
        <v>0</v>
      </c>
      <c r="E18" s="10">
        <v>0</v>
      </c>
      <c r="G18" s="10">
        <v>0</v>
      </c>
      <c r="I18" s="10">
        <v>0</v>
      </c>
      <c r="K18" s="54">
        <v>177257</v>
      </c>
      <c r="L18" s="56"/>
      <c r="M18" s="54">
        <v>2168226028</v>
      </c>
      <c r="O18" s="54">
        <v>2474727326</v>
      </c>
      <c r="Q18" s="95">
        <v>-306501298</v>
      </c>
      <c r="R18" s="95"/>
    </row>
    <row r="19" spans="1:18" ht="21.75" customHeight="1" x14ac:dyDescent="0.2">
      <c r="A19" s="9" t="s">
        <v>130</v>
      </c>
      <c r="C19" s="10">
        <v>0</v>
      </c>
      <c r="E19" s="10">
        <v>0</v>
      </c>
      <c r="G19" s="10">
        <v>0</v>
      </c>
      <c r="I19" s="10">
        <v>0</v>
      </c>
      <c r="K19" s="54">
        <v>2348767</v>
      </c>
      <c r="L19" s="56"/>
      <c r="M19" s="54">
        <v>3009341201</v>
      </c>
      <c r="O19" s="54">
        <v>4008650973</v>
      </c>
      <c r="Q19" s="95">
        <v>-999309772</v>
      </c>
      <c r="R19" s="95"/>
    </row>
    <row r="20" spans="1:18" ht="21.75" customHeight="1" x14ac:dyDescent="0.2">
      <c r="A20" s="12" t="s">
        <v>78</v>
      </c>
      <c r="C20" s="57">
        <v>90000</v>
      </c>
      <c r="E20" s="57">
        <v>74083695075</v>
      </c>
      <c r="G20" s="57">
        <v>73299835125</v>
      </c>
      <c r="I20" s="57">
        <v>783859950</v>
      </c>
      <c r="K20" s="57">
        <v>100000</v>
      </c>
      <c r="L20" s="56"/>
      <c r="M20" s="57">
        <v>82219268950</v>
      </c>
      <c r="O20" s="57">
        <v>81444261250</v>
      </c>
      <c r="Q20" s="105">
        <v>775007700</v>
      </c>
      <c r="R20" s="105"/>
    </row>
    <row r="21" spans="1:18" s="35" customFormat="1" ht="21.75" customHeight="1" x14ac:dyDescent="0.2">
      <c r="A21" s="16" t="s">
        <v>54</v>
      </c>
      <c r="C21" s="72">
        <f>SUM(C8:C20)</f>
        <v>99876</v>
      </c>
      <c r="E21" s="72">
        <f>SUM(E8:E20)</f>
        <v>316760898098</v>
      </c>
      <c r="G21" s="72">
        <f>SUM(G8:G20)</f>
        <v>312771725979</v>
      </c>
      <c r="I21" s="72">
        <f>SUM(I8:I20)</f>
        <v>3989172119</v>
      </c>
      <c r="K21" s="72">
        <f>SUM(K8:K20)</f>
        <v>22839672</v>
      </c>
      <c r="L21" s="74"/>
      <c r="M21" s="72">
        <f>SUM(M8:M20)</f>
        <v>520466533538</v>
      </c>
      <c r="O21" s="72">
        <f>SUM(O8:O20)</f>
        <v>519515369546</v>
      </c>
      <c r="Q21" s="106">
        <f>SUM(Q8:R20)</f>
        <v>951163992</v>
      </c>
      <c r="R21" s="106"/>
    </row>
  </sheetData>
  <mergeCells count="2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8:R18"/>
    <mergeCell ref="Q19:R19"/>
    <mergeCell ref="Q20:R20"/>
    <mergeCell ref="Q21:R21"/>
    <mergeCell ref="Q13:R13"/>
    <mergeCell ref="Q14:R14"/>
    <mergeCell ref="Q15:R15"/>
    <mergeCell ref="Q16:R16"/>
    <mergeCell ref="Q17:R17"/>
  </mergeCells>
  <pageMargins left="0.39" right="0.39" top="0.39" bottom="0.39" header="0" footer="0"/>
  <pageSetup paperSize="9" scale="78" fitToHeight="0" orientation="landscape" r:id="rId1"/>
  <ignoredErrors>
    <ignoredError sqref="Q21" emptyCellReferenc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1"/>
  <sheetViews>
    <sheetView rightToLeft="1" view="pageBreakPreview" zoomScaleNormal="100" zoomScaleSheetLayoutView="100" workbookViewId="0">
      <selection sqref="A1:Y1"/>
    </sheetView>
  </sheetViews>
  <sheetFormatPr defaultRowHeight="12.75" x14ac:dyDescent="0.2"/>
  <cols>
    <col min="1" max="1" width="7.7109375" bestFit="1" customWidth="1"/>
    <col min="2" max="2" width="1.28515625" customWidth="1"/>
    <col min="3" max="3" width="10.42578125" bestFit="1" customWidth="1"/>
    <col min="4" max="4" width="1.28515625" customWidth="1"/>
    <col min="5" max="5" width="10.42578125" customWidth="1"/>
    <col min="6" max="6" width="1.28515625" customWidth="1"/>
    <col min="7" max="7" width="5.42578125" bestFit="1" customWidth="1"/>
    <col min="8" max="8" width="1.28515625" customWidth="1"/>
    <col min="9" max="9" width="10.5703125" bestFit="1" customWidth="1"/>
    <col min="10" max="10" width="1.28515625" customWidth="1"/>
    <col min="11" max="11" width="10.42578125" customWidth="1"/>
    <col min="12" max="12" width="1.28515625" customWidth="1"/>
    <col min="13" max="13" width="16.7109375" bestFit="1" customWidth="1"/>
    <col min="14" max="14" width="1.28515625" customWidth="1"/>
    <col min="15" max="15" width="17.140625" bestFit="1" customWidth="1"/>
    <col min="16" max="16" width="1.28515625" customWidth="1"/>
    <col min="17" max="17" width="11.42578125" bestFit="1" customWidth="1"/>
    <col min="18" max="18" width="1.28515625" customWidth="1"/>
    <col min="19" max="19" width="11.42578125" bestFit="1" customWidth="1"/>
    <col min="20" max="20" width="1.28515625" customWidth="1"/>
    <col min="21" max="21" width="17.28515625" bestFit="1" customWidth="1"/>
    <col min="22" max="22" width="1.28515625" customWidth="1"/>
    <col min="23" max="23" width="14.28515625" bestFit="1" customWidth="1"/>
    <col min="24" max="24" width="1.28515625" customWidth="1"/>
    <col min="25" max="25" width="16" bestFit="1" customWidth="1"/>
    <col min="26" max="26" width="0.28515625" customWidth="1"/>
  </cols>
  <sheetData>
    <row r="1" spans="1:25" ht="29.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1:25" ht="21.75" customHeight="1" x14ac:dyDescent="0.2">
      <c r="A2" s="93" t="s">
        <v>104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ht="21.7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7.35" customHeight="1" x14ac:dyDescent="0.2"/>
    <row r="5" spans="1:25" ht="14.45" customHeight="1" x14ac:dyDescent="0.2">
      <c r="A5" s="94" t="s">
        <v>162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</row>
    <row r="6" spans="1:25" ht="7.35" customHeight="1" x14ac:dyDescent="0.2"/>
    <row r="7" spans="1:25" ht="14.45" customHeight="1" x14ac:dyDescent="0.2">
      <c r="E7" s="88" t="s">
        <v>122</v>
      </c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Y7" s="3" t="s">
        <v>123</v>
      </c>
    </row>
    <row r="8" spans="1:25" ht="29.1" customHeight="1" x14ac:dyDescent="0.2">
      <c r="A8" s="3" t="s">
        <v>163</v>
      </c>
      <c r="C8" s="3" t="s">
        <v>164</v>
      </c>
      <c r="E8" s="22" t="s">
        <v>57</v>
      </c>
      <c r="F8" s="4"/>
      <c r="G8" s="22" t="s">
        <v>13</v>
      </c>
      <c r="H8" s="4"/>
      <c r="I8" s="22" t="s">
        <v>56</v>
      </c>
      <c r="J8" s="4"/>
      <c r="K8" s="22" t="s">
        <v>165</v>
      </c>
      <c r="L8" s="4"/>
      <c r="M8" s="22" t="s">
        <v>166</v>
      </c>
      <c r="N8" s="4"/>
      <c r="O8" s="22" t="s">
        <v>167</v>
      </c>
      <c r="P8" s="4"/>
      <c r="Q8" s="22" t="s">
        <v>168</v>
      </c>
      <c r="R8" s="4"/>
      <c r="S8" s="22" t="s">
        <v>169</v>
      </c>
      <c r="T8" s="4"/>
      <c r="U8" s="22" t="s">
        <v>170</v>
      </c>
      <c r="V8" s="4"/>
      <c r="W8" s="22" t="s">
        <v>171</v>
      </c>
      <c r="Y8" s="22" t="s">
        <v>171</v>
      </c>
    </row>
    <row r="9" spans="1:25" ht="21.75" customHeight="1" x14ac:dyDescent="0.2">
      <c r="A9" s="6" t="s">
        <v>172</v>
      </c>
      <c r="C9" s="6" t="s">
        <v>173</v>
      </c>
      <c r="E9" s="4"/>
      <c r="G9" s="7">
        <v>0</v>
      </c>
      <c r="I9" s="7">
        <v>0</v>
      </c>
      <c r="K9" s="7">
        <v>0</v>
      </c>
      <c r="M9" s="7">
        <v>0</v>
      </c>
      <c r="O9" s="7">
        <v>0</v>
      </c>
      <c r="Q9" s="7">
        <v>0</v>
      </c>
      <c r="S9" s="7">
        <v>0</v>
      </c>
      <c r="U9" s="7">
        <v>0</v>
      </c>
      <c r="W9" s="7">
        <v>0</v>
      </c>
      <c r="Y9" s="51">
        <v>-30113621</v>
      </c>
    </row>
    <row r="10" spans="1:25" ht="21.75" customHeight="1" x14ac:dyDescent="0.2">
      <c r="A10" s="12" t="s">
        <v>172</v>
      </c>
      <c r="B10" s="13"/>
      <c r="C10" s="12" t="s">
        <v>173</v>
      </c>
      <c r="E10" s="13"/>
      <c r="G10" s="14">
        <v>0</v>
      </c>
      <c r="I10" s="14">
        <v>0</v>
      </c>
      <c r="K10" s="14">
        <v>0</v>
      </c>
      <c r="M10" s="14">
        <v>0</v>
      </c>
      <c r="O10" s="14">
        <v>0</v>
      </c>
      <c r="Q10" s="14">
        <v>0</v>
      </c>
      <c r="S10" s="14">
        <v>0</v>
      </c>
      <c r="U10" s="14">
        <v>0</v>
      </c>
      <c r="W10" s="14">
        <v>0</v>
      </c>
      <c r="Y10" s="57">
        <v>826584841</v>
      </c>
    </row>
    <row r="11" spans="1:25" s="35" customFormat="1" ht="21.75" customHeight="1" x14ac:dyDescent="0.2">
      <c r="A11" s="83" t="s">
        <v>54</v>
      </c>
      <c r="B11" s="83"/>
      <c r="C11" s="83"/>
      <c r="E11" s="38"/>
      <c r="G11" s="38"/>
      <c r="I11" s="38"/>
      <c r="K11" s="38">
        <v>0</v>
      </c>
      <c r="M11" s="38">
        <v>0</v>
      </c>
      <c r="O11" s="38">
        <v>0</v>
      </c>
      <c r="Q11" s="38">
        <v>0</v>
      </c>
      <c r="S11" s="38">
        <v>0</v>
      </c>
      <c r="U11" s="38">
        <v>0</v>
      </c>
      <c r="W11" s="38">
        <v>0</v>
      </c>
      <c r="Y11" s="72">
        <f>SUM(Y9:Y10)</f>
        <v>796471220</v>
      </c>
    </row>
  </sheetData>
  <mergeCells count="6">
    <mergeCell ref="A11:C11"/>
    <mergeCell ref="A1:Y1"/>
    <mergeCell ref="A2:Y2"/>
    <mergeCell ref="A3:Y3"/>
    <mergeCell ref="A5:Y5"/>
    <mergeCell ref="E7:W7"/>
  </mergeCells>
  <pageMargins left="0.39" right="0.39" top="0.39" bottom="0.39" header="0" footer="0"/>
  <pageSetup paperSize="9" scale="8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5"/>
  <sheetViews>
    <sheetView rightToLeft="1" view="pageBreakPreview" zoomScaleNormal="100" zoomScaleSheetLayoutView="100" workbookViewId="0">
      <selection sqref="A1:Q1"/>
    </sheetView>
  </sheetViews>
  <sheetFormatPr defaultRowHeight="12.75" x14ac:dyDescent="0.2"/>
  <cols>
    <col min="1" max="1" width="27" bestFit="1" customWidth="1"/>
    <col min="2" max="2" width="1.28515625" customWidth="1"/>
    <col min="3" max="3" width="14" bestFit="1" customWidth="1"/>
    <col min="4" max="4" width="1.28515625" customWidth="1"/>
    <col min="5" max="5" width="19.85546875" bestFit="1" customWidth="1"/>
    <col min="6" max="6" width="1.28515625" customWidth="1"/>
    <col min="7" max="7" width="19.85546875" bestFit="1" customWidth="1"/>
    <col min="8" max="8" width="1.28515625" customWidth="1"/>
    <col min="9" max="9" width="27.7109375" bestFit="1" customWidth="1"/>
    <col min="10" max="10" width="1.28515625" customWidth="1"/>
    <col min="11" max="11" width="14" bestFit="1" customWidth="1"/>
    <col min="12" max="12" width="1.28515625" customWidth="1"/>
    <col min="13" max="13" width="19.85546875" bestFit="1" customWidth="1"/>
    <col min="14" max="14" width="1.28515625" customWidth="1"/>
    <col min="15" max="15" width="19.7109375" bestFit="1" customWidth="1"/>
    <col min="16" max="16" width="1.28515625" customWidth="1"/>
    <col min="17" max="17" width="24.28515625" customWidth="1"/>
    <col min="18" max="18" width="1.28515625" customWidth="1"/>
    <col min="19" max="19" width="0.28515625" customWidth="1"/>
  </cols>
  <sheetData>
    <row r="1" spans="1:18" ht="29.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8" ht="21.75" customHeight="1" x14ac:dyDescent="0.2">
      <c r="A2" s="93" t="s">
        <v>104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21.7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8" ht="14.45" customHeight="1" x14ac:dyDescent="0.2"/>
    <row r="5" spans="1:18" ht="14.45" customHeight="1" x14ac:dyDescent="0.2">
      <c r="A5" s="94" t="s">
        <v>174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14.45" customHeight="1" x14ac:dyDescent="0.2">
      <c r="A6" s="88" t="s">
        <v>107</v>
      </c>
      <c r="C6" s="88" t="s">
        <v>122</v>
      </c>
      <c r="D6" s="88"/>
      <c r="E6" s="88"/>
      <c r="F6" s="88"/>
      <c r="G6" s="88"/>
      <c r="H6" s="88"/>
      <c r="I6" s="88"/>
      <c r="K6" s="88" t="s">
        <v>123</v>
      </c>
      <c r="L6" s="88"/>
      <c r="M6" s="88"/>
      <c r="N6" s="88"/>
      <c r="O6" s="88"/>
      <c r="P6" s="88"/>
      <c r="Q6" s="88"/>
      <c r="R6" s="88"/>
    </row>
    <row r="7" spans="1:18" ht="29.1" customHeight="1" x14ac:dyDescent="0.2">
      <c r="A7" s="88"/>
      <c r="C7" s="22" t="s">
        <v>13</v>
      </c>
      <c r="D7" s="4"/>
      <c r="E7" s="22" t="s">
        <v>15</v>
      </c>
      <c r="F7" s="4"/>
      <c r="G7" s="22" t="s">
        <v>160</v>
      </c>
      <c r="H7" s="4"/>
      <c r="I7" s="22" t="s">
        <v>175</v>
      </c>
      <c r="K7" s="22" t="s">
        <v>13</v>
      </c>
      <c r="L7" s="4"/>
      <c r="M7" s="22" t="s">
        <v>15</v>
      </c>
      <c r="N7" s="4"/>
      <c r="O7" s="22" t="s">
        <v>160</v>
      </c>
      <c r="P7" s="4"/>
      <c r="Q7" s="107" t="s">
        <v>175</v>
      </c>
      <c r="R7" s="107"/>
    </row>
    <row r="8" spans="1:18" ht="21.75" customHeight="1" x14ac:dyDescent="0.2">
      <c r="A8" s="6" t="s">
        <v>42</v>
      </c>
      <c r="C8" s="51">
        <v>8865604</v>
      </c>
      <c r="D8" s="56"/>
      <c r="E8" s="51">
        <v>25590685011</v>
      </c>
      <c r="F8" s="56"/>
      <c r="G8" s="51">
        <v>25590685011</v>
      </c>
      <c r="I8" s="7">
        <v>0</v>
      </c>
      <c r="K8" s="51">
        <v>8865604</v>
      </c>
      <c r="L8" s="56"/>
      <c r="M8" s="51">
        <v>25590685011</v>
      </c>
      <c r="N8" s="56"/>
      <c r="O8" s="51">
        <v>24853729717</v>
      </c>
      <c r="P8" s="56"/>
      <c r="Q8" s="103">
        <v>736955294</v>
      </c>
      <c r="R8" s="103"/>
    </row>
    <row r="9" spans="1:18" ht="21.75" customHeight="1" x14ac:dyDescent="0.2">
      <c r="A9" s="9" t="s">
        <v>49</v>
      </c>
      <c r="C9" s="54">
        <v>3700000</v>
      </c>
      <c r="D9" s="56"/>
      <c r="E9" s="54">
        <v>29371192000</v>
      </c>
      <c r="F9" s="56"/>
      <c r="G9" s="54">
        <v>29371192000</v>
      </c>
      <c r="I9" s="10">
        <v>0</v>
      </c>
      <c r="K9" s="54">
        <v>3700000</v>
      </c>
      <c r="L9" s="56"/>
      <c r="M9" s="54">
        <v>29371192000</v>
      </c>
      <c r="N9" s="56"/>
      <c r="O9" s="54">
        <v>30986607560</v>
      </c>
      <c r="P9" s="56"/>
      <c r="Q9" s="95">
        <v>-1615415560</v>
      </c>
      <c r="R9" s="95"/>
    </row>
    <row r="10" spans="1:18" ht="21.75" customHeight="1" x14ac:dyDescent="0.2">
      <c r="A10" s="9" t="s">
        <v>19</v>
      </c>
      <c r="C10" s="54">
        <v>440366</v>
      </c>
      <c r="D10" s="56"/>
      <c r="E10" s="54">
        <v>1013751772</v>
      </c>
      <c r="F10" s="56"/>
      <c r="G10" s="54">
        <v>1013751672</v>
      </c>
      <c r="I10" s="54">
        <v>100</v>
      </c>
      <c r="K10" s="54">
        <v>440366</v>
      </c>
      <c r="L10" s="56"/>
      <c r="M10" s="54">
        <v>1013751772</v>
      </c>
      <c r="N10" s="56"/>
      <c r="O10" s="54">
        <v>1058321894</v>
      </c>
      <c r="P10" s="56"/>
      <c r="Q10" s="95">
        <v>-44570121</v>
      </c>
      <c r="R10" s="95"/>
    </row>
    <row r="11" spans="1:18" ht="21.75" customHeight="1" x14ac:dyDescent="0.2">
      <c r="A11" s="9" t="s">
        <v>44</v>
      </c>
      <c r="C11" s="54">
        <v>1500000</v>
      </c>
      <c r="D11" s="56"/>
      <c r="E11" s="54">
        <v>32232898680</v>
      </c>
      <c r="F11" s="56"/>
      <c r="G11" s="54">
        <v>40291123350</v>
      </c>
      <c r="I11" s="54">
        <v>-8058224670</v>
      </c>
      <c r="K11" s="54">
        <v>1500000</v>
      </c>
      <c r="L11" s="56"/>
      <c r="M11" s="54">
        <v>32232898680</v>
      </c>
      <c r="N11" s="56"/>
      <c r="O11" s="54">
        <v>43193513100</v>
      </c>
      <c r="P11" s="56"/>
      <c r="Q11" s="95">
        <v>-10960614420</v>
      </c>
      <c r="R11" s="95"/>
    </row>
    <row r="12" spans="1:18" ht="21.75" customHeight="1" x14ac:dyDescent="0.2">
      <c r="A12" s="9" t="s">
        <v>28</v>
      </c>
      <c r="C12" s="54">
        <v>1600000</v>
      </c>
      <c r="D12" s="56"/>
      <c r="E12" s="54">
        <v>20226431680</v>
      </c>
      <c r="F12" s="56"/>
      <c r="G12" s="54">
        <v>20226431680</v>
      </c>
      <c r="I12" s="10">
        <v>0</v>
      </c>
      <c r="K12" s="54">
        <v>1600000</v>
      </c>
      <c r="L12" s="56"/>
      <c r="M12" s="54">
        <v>20226431680</v>
      </c>
      <c r="N12" s="56"/>
      <c r="O12" s="54">
        <v>20088975114</v>
      </c>
      <c r="P12" s="56"/>
      <c r="Q12" s="95">
        <v>137456565</v>
      </c>
      <c r="R12" s="95"/>
    </row>
    <row r="13" spans="1:18" ht="21.75" customHeight="1" x14ac:dyDescent="0.2">
      <c r="A13" s="9" t="s">
        <v>43</v>
      </c>
      <c r="C13" s="54">
        <v>28380000</v>
      </c>
      <c r="D13" s="56"/>
      <c r="E13" s="54">
        <v>43998156750</v>
      </c>
      <c r="F13" s="56"/>
      <c r="G13" s="54">
        <v>73330261250</v>
      </c>
      <c r="I13" s="54">
        <v>-29332104499</v>
      </c>
      <c r="K13" s="54">
        <v>28380000</v>
      </c>
      <c r="L13" s="56"/>
      <c r="M13" s="54">
        <v>43998156750</v>
      </c>
      <c r="N13" s="56"/>
      <c r="O13" s="54">
        <v>73719707380</v>
      </c>
      <c r="P13" s="56"/>
      <c r="Q13" s="95">
        <v>-29721550629</v>
      </c>
      <c r="R13" s="95"/>
    </row>
    <row r="14" spans="1:18" ht="21.75" customHeight="1" x14ac:dyDescent="0.2">
      <c r="A14" s="9" t="s">
        <v>29</v>
      </c>
      <c r="C14" s="54">
        <v>599999</v>
      </c>
      <c r="D14" s="56"/>
      <c r="E14" s="54">
        <v>595361007</v>
      </c>
      <c r="F14" s="56"/>
      <c r="G14" s="54">
        <v>595361007</v>
      </c>
      <c r="I14" s="10">
        <v>0</v>
      </c>
      <c r="K14" s="54">
        <v>599999</v>
      </c>
      <c r="L14" s="56"/>
      <c r="M14" s="54">
        <v>595361007</v>
      </c>
      <c r="N14" s="56"/>
      <c r="O14" s="54">
        <v>595361007</v>
      </c>
      <c r="Q14" s="87">
        <v>0</v>
      </c>
      <c r="R14" s="87"/>
    </row>
    <row r="15" spans="1:18" ht="21.75" customHeight="1" x14ac:dyDescent="0.2">
      <c r="A15" s="9" t="s">
        <v>25</v>
      </c>
      <c r="C15" s="54">
        <v>1000000</v>
      </c>
      <c r="D15" s="56"/>
      <c r="E15" s="54">
        <v>41802350560</v>
      </c>
      <c r="F15" s="56"/>
      <c r="G15" s="54">
        <v>52252938200</v>
      </c>
      <c r="I15" s="54">
        <v>-10450587640</v>
      </c>
      <c r="K15" s="54">
        <v>1000000</v>
      </c>
      <c r="L15" s="56"/>
      <c r="M15" s="54">
        <v>41802350560</v>
      </c>
      <c r="N15" s="56"/>
      <c r="O15" s="54">
        <v>51042368800</v>
      </c>
      <c r="P15" s="56"/>
      <c r="Q15" s="95">
        <v>-9240018240</v>
      </c>
      <c r="R15" s="95"/>
    </row>
    <row r="16" spans="1:18" ht="21.75" customHeight="1" x14ac:dyDescent="0.2">
      <c r="A16" s="9" t="s">
        <v>34</v>
      </c>
      <c r="C16" s="54">
        <v>3500000</v>
      </c>
      <c r="D16" s="56"/>
      <c r="E16" s="54">
        <v>23338190400</v>
      </c>
      <c r="F16" s="56"/>
      <c r="G16" s="54">
        <v>23338190400</v>
      </c>
      <c r="I16" s="10">
        <v>0</v>
      </c>
      <c r="K16" s="54">
        <v>3500000</v>
      </c>
      <c r="L16" s="56"/>
      <c r="M16" s="54">
        <v>23338190400</v>
      </c>
      <c r="N16" s="56"/>
      <c r="O16" s="54">
        <v>22157389100</v>
      </c>
      <c r="P16" s="56"/>
      <c r="Q16" s="95">
        <v>1180801299</v>
      </c>
      <c r="R16" s="95"/>
    </row>
    <row r="17" spans="1:18" ht="21.75" customHeight="1" x14ac:dyDescent="0.2">
      <c r="A17" s="9" t="s">
        <v>52</v>
      </c>
      <c r="C17" s="54">
        <v>11</v>
      </c>
      <c r="D17" s="56"/>
      <c r="E17" s="54">
        <v>59515626</v>
      </c>
      <c r="F17" s="56"/>
      <c r="G17" s="54">
        <v>56941488</v>
      </c>
      <c r="I17" s="54">
        <v>2574138</v>
      </c>
      <c r="K17" s="54">
        <v>11</v>
      </c>
      <c r="L17" s="56"/>
      <c r="M17" s="54">
        <v>59515626</v>
      </c>
      <c r="N17" s="56"/>
      <c r="O17" s="54">
        <v>56941488</v>
      </c>
      <c r="P17" s="56"/>
      <c r="Q17" s="95">
        <v>2574138</v>
      </c>
      <c r="R17" s="95"/>
    </row>
    <row r="18" spans="1:18" ht="21.75" customHeight="1" x14ac:dyDescent="0.2">
      <c r="A18" s="9" t="s">
        <v>37</v>
      </c>
      <c r="C18" s="54">
        <v>4600000</v>
      </c>
      <c r="D18" s="56"/>
      <c r="E18" s="54">
        <v>36515536000</v>
      </c>
      <c r="F18" s="56"/>
      <c r="G18" s="54">
        <v>36515536000</v>
      </c>
      <c r="I18" s="10">
        <v>0</v>
      </c>
      <c r="K18" s="54">
        <v>4600000</v>
      </c>
      <c r="L18" s="56"/>
      <c r="M18" s="54">
        <v>36515536000</v>
      </c>
      <c r="N18" s="56"/>
      <c r="O18" s="54">
        <v>37017624620</v>
      </c>
      <c r="P18" s="56"/>
      <c r="Q18" s="95">
        <v>-502088620</v>
      </c>
      <c r="R18" s="95"/>
    </row>
    <row r="19" spans="1:18" ht="21.75" customHeight="1" x14ac:dyDescent="0.2">
      <c r="A19" s="9" t="s">
        <v>22</v>
      </c>
      <c r="C19" s="54">
        <v>8334230</v>
      </c>
      <c r="D19" s="56"/>
      <c r="E19" s="54">
        <v>42581233164</v>
      </c>
      <c r="F19" s="56"/>
      <c r="G19" s="54">
        <v>42578300309</v>
      </c>
      <c r="I19" s="54">
        <v>2932855</v>
      </c>
      <c r="K19" s="54">
        <v>8334230</v>
      </c>
      <c r="L19" s="56"/>
      <c r="M19" s="54">
        <v>42581233164</v>
      </c>
      <c r="N19" s="56"/>
      <c r="O19" s="54">
        <v>44939902909</v>
      </c>
      <c r="P19" s="56"/>
      <c r="Q19" s="95">
        <v>-2358669744</v>
      </c>
      <c r="R19" s="95"/>
    </row>
    <row r="20" spans="1:18" ht="21.75" customHeight="1" x14ac:dyDescent="0.2">
      <c r="A20" s="9" t="s">
        <v>39</v>
      </c>
      <c r="C20" s="54">
        <v>6500000</v>
      </c>
      <c r="D20" s="56"/>
      <c r="E20" s="54">
        <v>53765157680</v>
      </c>
      <c r="F20" s="56"/>
      <c r="G20" s="54">
        <v>67206447100</v>
      </c>
      <c r="I20" s="54">
        <v>-13441289420</v>
      </c>
      <c r="K20" s="54">
        <v>6500000</v>
      </c>
      <c r="L20" s="56"/>
      <c r="M20" s="54">
        <v>53765157680</v>
      </c>
      <c r="N20" s="56"/>
      <c r="O20" s="54">
        <v>72366251100</v>
      </c>
      <c r="P20" s="56"/>
      <c r="Q20" s="95">
        <v>-18601093420</v>
      </c>
      <c r="R20" s="95"/>
    </row>
    <row r="21" spans="1:18" ht="21.75" customHeight="1" x14ac:dyDescent="0.2">
      <c r="A21" s="9" t="s">
        <v>20</v>
      </c>
      <c r="C21" s="54">
        <v>17544000</v>
      </c>
      <c r="D21" s="56"/>
      <c r="E21" s="54">
        <v>33406690584</v>
      </c>
      <c r="F21" s="56"/>
      <c r="G21" s="54">
        <v>33399808200</v>
      </c>
      <c r="I21" s="54">
        <v>6882384</v>
      </c>
      <c r="K21" s="54">
        <v>17544000</v>
      </c>
      <c r="L21" s="56"/>
      <c r="M21" s="54">
        <v>33406690584</v>
      </c>
      <c r="N21" s="56"/>
      <c r="O21" s="54">
        <v>33912613336</v>
      </c>
      <c r="P21" s="56"/>
      <c r="Q21" s="95">
        <v>-505922751</v>
      </c>
      <c r="R21" s="95"/>
    </row>
    <row r="22" spans="1:18" ht="21.75" customHeight="1" x14ac:dyDescent="0.2">
      <c r="A22" s="9" t="s">
        <v>35</v>
      </c>
      <c r="C22" s="54">
        <v>600000</v>
      </c>
      <c r="D22" s="56"/>
      <c r="E22" s="54">
        <v>25707731160</v>
      </c>
      <c r="F22" s="56"/>
      <c r="G22" s="54">
        <v>25707731160</v>
      </c>
      <c r="I22" s="10">
        <v>0</v>
      </c>
      <c r="K22" s="54">
        <v>600000</v>
      </c>
      <c r="L22" s="56"/>
      <c r="M22" s="54">
        <v>25707731160</v>
      </c>
      <c r="N22" s="56"/>
      <c r="O22" s="54">
        <v>26571006060</v>
      </c>
      <c r="P22" s="56"/>
      <c r="Q22" s="95">
        <v>-863274900</v>
      </c>
      <c r="R22" s="95"/>
    </row>
    <row r="23" spans="1:18" ht="21.75" customHeight="1" x14ac:dyDescent="0.2">
      <c r="A23" s="9" t="s">
        <v>38</v>
      </c>
      <c r="C23" s="54">
        <v>5961</v>
      </c>
      <c r="D23" s="56"/>
      <c r="E23" s="54">
        <v>153970244550</v>
      </c>
      <c r="F23" s="56"/>
      <c r="G23" s="54">
        <v>157578507536</v>
      </c>
      <c r="I23" s="54">
        <v>-3608262985</v>
      </c>
      <c r="K23" s="54">
        <v>5961</v>
      </c>
      <c r="L23" s="56"/>
      <c r="M23" s="54">
        <v>153970244550</v>
      </c>
      <c r="N23" s="56"/>
      <c r="O23" s="54">
        <v>159410063482</v>
      </c>
      <c r="P23" s="56"/>
      <c r="Q23" s="95">
        <v>-5439818931</v>
      </c>
      <c r="R23" s="95"/>
    </row>
    <row r="24" spans="1:18" ht="21.75" customHeight="1" x14ac:dyDescent="0.2">
      <c r="A24" s="9" t="s">
        <v>26</v>
      </c>
      <c r="C24" s="54">
        <v>5099672</v>
      </c>
      <c r="D24" s="56"/>
      <c r="E24" s="54">
        <v>52869508042</v>
      </c>
      <c r="F24" s="56"/>
      <c r="G24" s="54">
        <v>66086885052</v>
      </c>
      <c r="I24" s="54">
        <v>-13217377009</v>
      </c>
      <c r="K24" s="54">
        <v>5099672</v>
      </c>
      <c r="L24" s="56"/>
      <c r="M24" s="54">
        <v>52869508042</v>
      </c>
      <c r="N24" s="56"/>
      <c r="O24" s="54">
        <v>70345265022</v>
      </c>
      <c r="P24" s="56"/>
      <c r="Q24" s="95">
        <v>-17475756979</v>
      </c>
      <c r="R24" s="95"/>
    </row>
    <row r="25" spans="1:18" ht="21.75" customHeight="1" x14ac:dyDescent="0.2">
      <c r="A25" s="9" t="s">
        <v>30</v>
      </c>
      <c r="C25" s="54">
        <v>3000000</v>
      </c>
      <c r="D25" s="56"/>
      <c r="E25" s="54">
        <v>45080810640</v>
      </c>
      <c r="F25" s="56"/>
      <c r="G25" s="54">
        <v>56351013300</v>
      </c>
      <c r="I25" s="54">
        <v>-11270202660</v>
      </c>
      <c r="K25" s="54">
        <v>3000000</v>
      </c>
      <c r="L25" s="56"/>
      <c r="M25" s="54">
        <v>45080810640</v>
      </c>
      <c r="N25" s="56"/>
      <c r="O25" s="54">
        <v>59863649100</v>
      </c>
      <c r="P25" s="56"/>
      <c r="Q25" s="95">
        <v>-14782838460</v>
      </c>
      <c r="R25" s="95"/>
    </row>
    <row r="26" spans="1:18" ht="21.75" customHeight="1" x14ac:dyDescent="0.2">
      <c r="A26" s="9" t="s">
        <v>48</v>
      </c>
      <c r="C26" s="54">
        <v>4000000</v>
      </c>
      <c r="D26" s="56"/>
      <c r="E26" s="54">
        <v>54336705200</v>
      </c>
      <c r="F26" s="56"/>
      <c r="G26" s="54">
        <v>54336705200</v>
      </c>
      <c r="I26" s="10">
        <v>0</v>
      </c>
      <c r="K26" s="54">
        <v>4000000</v>
      </c>
      <c r="L26" s="56"/>
      <c r="M26" s="54">
        <v>54336705200</v>
      </c>
      <c r="N26" s="56"/>
      <c r="O26" s="54">
        <v>54614540800</v>
      </c>
      <c r="P26" s="56"/>
      <c r="Q26" s="95">
        <v>-277835600</v>
      </c>
      <c r="R26" s="95"/>
    </row>
    <row r="27" spans="1:18" ht="21.75" customHeight="1" x14ac:dyDescent="0.2">
      <c r="A27" s="9" t="s">
        <v>53</v>
      </c>
      <c r="C27" s="54">
        <v>6</v>
      </c>
      <c r="D27" s="56"/>
      <c r="E27" s="54">
        <v>3886515</v>
      </c>
      <c r="F27" s="56"/>
      <c r="G27" s="54">
        <v>3711063</v>
      </c>
      <c r="I27" s="54">
        <v>175452</v>
      </c>
      <c r="K27" s="54">
        <v>6</v>
      </c>
      <c r="L27" s="56"/>
      <c r="M27" s="54">
        <v>3886515</v>
      </c>
      <c r="N27" s="56"/>
      <c r="O27" s="54">
        <v>3711063</v>
      </c>
      <c r="P27" s="56"/>
      <c r="Q27" s="95">
        <v>175452</v>
      </c>
      <c r="R27" s="95"/>
    </row>
    <row r="28" spans="1:18" ht="21.75" customHeight="1" x14ac:dyDescent="0.2">
      <c r="A28" s="9" t="s">
        <v>23</v>
      </c>
      <c r="C28" s="54">
        <v>8200035</v>
      </c>
      <c r="D28" s="56"/>
      <c r="E28" s="54">
        <v>56386975695</v>
      </c>
      <c r="F28" s="56"/>
      <c r="G28" s="54">
        <v>56386975695</v>
      </c>
      <c r="I28" s="10">
        <v>0</v>
      </c>
      <c r="K28" s="54">
        <v>8200035</v>
      </c>
      <c r="L28" s="56"/>
      <c r="M28" s="54">
        <v>56386975695</v>
      </c>
      <c r="N28" s="56"/>
      <c r="O28" s="54">
        <v>63628593064</v>
      </c>
      <c r="P28" s="56"/>
      <c r="Q28" s="95">
        <v>-7241617368</v>
      </c>
      <c r="R28" s="95"/>
    </row>
    <row r="29" spans="1:18" ht="21.75" customHeight="1" x14ac:dyDescent="0.2">
      <c r="A29" s="9" t="s">
        <v>24</v>
      </c>
      <c r="C29" s="54">
        <v>14513438</v>
      </c>
      <c r="D29" s="56"/>
      <c r="E29" s="54">
        <v>44312643555</v>
      </c>
      <c r="F29" s="56"/>
      <c r="G29" s="54">
        <v>44312643555</v>
      </c>
      <c r="I29" s="10">
        <v>0</v>
      </c>
      <c r="K29" s="54">
        <v>14513438</v>
      </c>
      <c r="L29" s="56"/>
      <c r="M29" s="54">
        <v>44312643555</v>
      </c>
      <c r="N29" s="56"/>
      <c r="O29" s="54">
        <v>48295765440</v>
      </c>
      <c r="P29" s="56"/>
      <c r="Q29" s="95">
        <v>-3983121884</v>
      </c>
      <c r="R29" s="95"/>
    </row>
    <row r="30" spans="1:18" ht="21.75" customHeight="1" x14ac:dyDescent="0.2">
      <c r="A30" s="9" t="s">
        <v>31</v>
      </c>
      <c r="C30" s="54">
        <v>6325000</v>
      </c>
      <c r="D30" s="56"/>
      <c r="E30" s="54">
        <v>17265572420</v>
      </c>
      <c r="F30" s="56"/>
      <c r="G30" s="54">
        <v>17265572420</v>
      </c>
      <c r="I30" s="10">
        <v>0</v>
      </c>
      <c r="K30" s="54">
        <v>6325000</v>
      </c>
      <c r="L30" s="56"/>
      <c r="M30" s="54">
        <v>17265572420</v>
      </c>
      <c r="N30" s="56"/>
      <c r="O30" s="54">
        <v>18677696664</v>
      </c>
      <c r="P30" s="56"/>
      <c r="Q30" s="95">
        <v>-1412124243</v>
      </c>
      <c r="R30" s="95"/>
    </row>
    <row r="31" spans="1:18" ht="21.75" customHeight="1" x14ac:dyDescent="0.2">
      <c r="A31" s="9" t="s">
        <v>50</v>
      </c>
      <c r="C31" s="54">
        <v>1822743</v>
      </c>
      <c r="D31" s="56"/>
      <c r="E31" s="54">
        <v>22246434318</v>
      </c>
      <c r="F31" s="56"/>
      <c r="G31" s="54">
        <v>22246434318</v>
      </c>
      <c r="I31" s="10">
        <v>0</v>
      </c>
      <c r="K31" s="54">
        <v>1822743</v>
      </c>
      <c r="L31" s="56"/>
      <c r="M31" s="54">
        <v>22246434318</v>
      </c>
      <c r="N31" s="56"/>
      <c r="O31" s="54">
        <v>25447750474</v>
      </c>
      <c r="P31" s="56"/>
      <c r="Q31" s="95">
        <v>-3201316155</v>
      </c>
      <c r="R31" s="95"/>
    </row>
    <row r="32" spans="1:18" ht="21.75" customHeight="1" x14ac:dyDescent="0.2">
      <c r="A32" s="9" t="s">
        <v>40</v>
      </c>
      <c r="C32" s="54">
        <v>1200024</v>
      </c>
      <c r="D32" s="56"/>
      <c r="E32" s="54">
        <v>42581141845</v>
      </c>
      <c r="F32" s="56"/>
      <c r="G32" s="54">
        <v>42581141845</v>
      </c>
      <c r="I32" s="10">
        <v>0</v>
      </c>
      <c r="K32" s="54">
        <v>1200024</v>
      </c>
      <c r="L32" s="56"/>
      <c r="M32" s="54">
        <v>42581141845</v>
      </c>
      <c r="N32" s="56"/>
      <c r="O32" s="54">
        <v>43057440971</v>
      </c>
      <c r="P32" s="56"/>
      <c r="Q32" s="95">
        <v>-476299125</v>
      </c>
      <c r="R32" s="95"/>
    </row>
    <row r="33" spans="1:18" ht="21.75" customHeight="1" x14ac:dyDescent="0.2">
      <c r="A33" s="9" t="s">
        <v>51</v>
      </c>
      <c r="C33" s="54">
        <v>5000000</v>
      </c>
      <c r="D33" s="56"/>
      <c r="E33" s="54">
        <v>28279695000</v>
      </c>
      <c r="F33" s="56"/>
      <c r="G33" s="54">
        <v>31157278000</v>
      </c>
      <c r="I33" s="54">
        <v>-2877583000</v>
      </c>
      <c r="K33" s="54">
        <v>5000000</v>
      </c>
      <c r="L33" s="56"/>
      <c r="M33" s="54">
        <v>28279695000</v>
      </c>
      <c r="N33" s="56"/>
      <c r="O33" s="54">
        <v>34084474500</v>
      </c>
      <c r="P33" s="56"/>
      <c r="Q33" s="95">
        <v>-5804779500</v>
      </c>
      <c r="R33" s="95"/>
    </row>
    <row r="34" spans="1:18" ht="21.75" customHeight="1" x14ac:dyDescent="0.2">
      <c r="A34" s="9" t="s">
        <v>47</v>
      </c>
      <c r="C34" s="54">
        <v>5232770</v>
      </c>
      <c r="D34" s="56"/>
      <c r="E34" s="54">
        <v>11786567961</v>
      </c>
      <c r="F34" s="56"/>
      <c r="G34" s="54">
        <v>11784537023</v>
      </c>
      <c r="I34" s="54">
        <v>2030938</v>
      </c>
      <c r="K34" s="54">
        <v>5232770</v>
      </c>
      <c r="L34" s="56"/>
      <c r="M34" s="54">
        <v>11786567961</v>
      </c>
      <c r="N34" s="56"/>
      <c r="O34" s="54">
        <v>11442267291</v>
      </c>
      <c r="P34" s="56"/>
      <c r="Q34" s="95">
        <v>344300670</v>
      </c>
      <c r="R34" s="95"/>
    </row>
    <row r="35" spans="1:18" ht="21.75" customHeight="1" x14ac:dyDescent="0.2">
      <c r="A35" s="9" t="s">
        <v>33</v>
      </c>
      <c r="C35" s="54">
        <v>296052</v>
      </c>
      <c r="D35" s="56"/>
      <c r="E35" s="54">
        <v>1363062723</v>
      </c>
      <c r="F35" s="56"/>
      <c r="G35" s="54">
        <v>1363061334</v>
      </c>
      <c r="I35" s="54">
        <v>1389</v>
      </c>
      <c r="K35" s="54">
        <v>296052</v>
      </c>
      <c r="L35" s="56"/>
      <c r="M35" s="54">
        <v>1363062723</v>
      </c>
      <c r="N35" s="56"/>
      <c r="O35" s="54">
        <v>1774331669</v>
      </c>
      <c r="P35" s="56"/>
      <c r="Q35" s="95">
        <v>-411268945</v>
      </c>
      <c r="R35" s="95"/>
    </row>
    <row r="36" spans="1:18" ht="21.75" customHeight="1" x14ac:dyDescent="0.2">
      <c r="A36" s="9" t="s">
        <v>21</v>
      </c>
      <c r="C36" s="54">
        <v>62565364</v>
      </c>
      <c r="D36" s="56"/>
      <c r="E36" s="54">
        <v>53949026616</v>
      </c>
      <c r="F36" s="56"/>
      <c r="G36" s="54">
        <v>53949026585</v>
      </c>
      <c r="I36" s="54">
        <v>31</v>
      </c>
      <c r="K36" s="54">
        <v>62565364</v>
      </c>
      <c r="L36" s="56"/>
      <c r="M36" s="54">
        <v>53949026616</v>
      </c>
      <c r="N36" s="56"/>
      <c r="O36" s="54">
        <v>55971965266</v>
      </c>
      <c r="P36" s="56"/>
      <c r="Q36" s="95">
        <v>-2022938649</v>
      </c>
      <c r="R36" s="95"/>
    </row>
    <row r="37" spans="1:18" ht="21.75" customHeight="1" x14ac:dyDescent="0.2">
      <c r="A37" s="9" t="s">
        <v>41</v>
      </c>
      <c r="C37" s="54">
        <v>15000000</v>
      </c>
      <c r="D37" s="56"/>
      <c r="E37" s="54">
        <v>17968025160</v>
      </c>
      <c r="F37" s="56"/>
      <c r="G37" s="54">
        <v>29946708600</v>
      </c>
      <c r="I37" s="54">
        <v>-11978683440</v>
      </c>
      <c r="K37" s="54">
        <v>15000000</v>
      </c>
      <c r="L37" s="56"/>
      <c r="M37" s="54">
        <v>17968025160</v>
      </c>
      <c r="N37" s="56"/>
      <c r="O37" s="54">
        <v>29038781550</v>
      </c>
      <c r="P37" s="56"/>
      <c r="Q37" s="95">
        <v>-11070756390</v>
      </c>
      <c r="R37" s="95"/>
    </row>
    <row r="38" spans="1:18" ht="21.75" customHeight="1" x14ac:dyDescent="0.2">
      <c r="A38" s="9" t="s">
        <v>27</v>
      </c>
      <c r="C38" s="54">
        <v>10000000</v>
      </c>
      <c r="D38" s="56"/>
      <c r="E38" s="54">
        <v>26821058100</v>
      </c>
      <c r="F38" s="56"/>
      <c r="G38" s="54">
        <v>26821058100</v>
      </c>
      <c r="I38" s="10">
        <v>0</v>
      </c>
      <c r="K38" s="54">
        <v>10000000</v>
      </c>
      <c r="L38" s="56"/>
      <c r="M38" s="54">
        <v>26821058100</v>
      </c>
      <c r="N38" s="56"/>
      <c r="O38" s="54">
        <v>28666680300</v>
      </c>
      <c r="P38" s="56"/>
      <c r="Q38" s="95">
        <v>-1845622200</v>
      </c>
      <c r="R38" s="95"/>
    </row>
    <row r="39" spans="1:18" ht="21.75" customHeight="1" x14ac:dyDescent="0.2">
      <c r="A39" s="9" t="s">
        <v>32</v>
      </c>
      <c r="C39" s="54">
        <v>1000000</v>
      </c>
      <c r="D39" s="56"/>
      <c r="E39" s="54">
        <v>34114242600</v>
      </c>
      <c r="F39" s="56"/>
      <c r="G39" s="54">
        <v>34114242600</v>
      </c>
      <c r="I39" s="10">
        <v>0</v>
      </c>
      <c r="K39" s="54">
        <v>1000000</v>
      </c>
      <c r="L39" s="56"/>
      <c r="M39" s="54">
        <v>34114242600</v>
      </c>
      <c r="N39" s="56"/>
      <c r="O39" s="54">
        <v>37785641600</v>
      </c>
      <c r="P39" s="56"/>
      <c r="Q39" s="95">
        <v>-3671399000</v>
      </c>
      <c r="R39" s="95"/>
    </row>
    <row r="40" spans="1:18" ht="21.75" customHeight="1" x14ac:dyDescent="0.2">
      <c r="A40" s="9" t="s">
        <v>45</v>
      </c>
      <c r="C40" s="54">
        <v>2499999</v>
      </c>
      <c r="D40" s="56"/>
      <c r="E40" s="54">
        <v>5869274702</v>
      </c>
      <c r="F40" s="56"/>
      <c r="G40" s="54">
        <v>5869274351</v>
      </c>
      <c r="I40" s="54">
        <v>351</v>
      </c>
      <c r="K40" s="54">
        <v>2499999</v>
      </c>
      <c r="L40" s="56"/>
      <c r="M40" s="54">
        <v>5869274702</v>
      </c>
      <c r="N40" s="56"/>
      <c r="O40" s="54">
        <v>6747433289</v>
      </c>
      <c r="P40" s="56"/>
      <c r="Q40" s="95">
        <v>-878158586</v>
      </c>
      <c r="R40" s="95"/>
    </row>
    <row r="41" spans="1:18" ht="21.75" customHeight="1" x14ac:dyDescent="0.2">
      <c r="A41" s="9" t="s">
        <v>36</v>
      </c>
      <c r="C41" s="54">
        <v>1700000</v>
      </c>
      <c r="D41" s="56"/>
      <c r="E41" s="54">
        <v>26483686300</v>
      </c>
      <c r="F41" s="56"/>
      <c r="G41" s="54">
        <v>26483686300</v>
      </c>
      <c r="I41" s="10">
        <v>0</v>
      </c>
      <c r="K41" s="54">
        <v>1700000</v>
      </c>
      <c r="L41" s="56"/>
      <c r="M41" s="54">
        <v>26483686300</v>
      </c>
      <c r="N41" s="56"/>
      <c r="O41" s="54">
        <v>26146314500</v>
      </c>
      <c r="P41" s="56"/>
      <c r="Q41" s="95">
        <v>337371799</v>
      </c>
      <c r="R41" s="95"/>
    </row>
    <row r="42" spans="1:18" ht="21.75" customHeight="1" x14ac:dyDescent="0.2">
      <c r="A42" s="9" t="s">
        <v>46</v>
      </c>
      <c r="C42" s="54">
        <v>3680289</v>
      </c>
      <c r="D42" s="56"/>
      <c r="E42" s="54">
        <v>3754091896</v>
      </c>
      <c r="F42" s="56"/>
      <c r="G42" s="54">
        <v>3754091896</v>
      </c>
      <c r="I42" s="10">
        <v>0</v>
      </c>
      <c r="K42" s="54">
        <v>3680289</v>
      </c>
      <c r="L42" s="56"/>
      <c r="M42" s="54">
        <v>3754091896</v>
      </c>
      <c r="N42" s="56"/>
      <c r="O42" s="54">
        <v>3786958459</v>
      </c>
      <c r="P42" s="56"/>
      <c r="Q42" s="95">
        <v>-32866562</v>
      </c>
      <c r="R42" s="95"/>
    </row>
    <row r="43" spans="1:18" ht="21.75" customHeight="1" x14ac:dyDescent="0.2">
      <c r="A43" s="9" t="s">
        <v>176</v>
      </c>
      <c r="C43" s="54">
        <v>66834029</v>
      </c>
      <c r="D43" s="56"/>
      <c r="E43" s="54">
        <v>2470985882</v>
      </c>
      <c r="F43" s="56"/>
      <c r="G43" s="54">
        <v>2470985882</v>
      </c>
      <c r="I43" s="10">
        <v>0</v>
      </c>
      <c r="K43" s="54">
        <v>66834029</v>
      </c>
      <c r="L43" s="56"/>
      <c r="M43" s="54">
        <v>2470985882</v>
      </c>
      <c r="N43" s="56"/>
      <c r="O43" s="54">
        <v>2470985882</v>
      </c>
      <c r="Q43" s="87">
        <v>0</v>
      </c>
      <c r="R43" s="87"/>
    </row>
    <row r="44" spans="1:18" ht="21.75" customHeight="1" x14ac:dyDescent="0.2">
      <c r="A44" s="12" t="s">
        <v>173</v>
      </c>
      <c r="C44" s="57">
        <v>20000000</v>
      </c>
      <c r="D44" s="56"/>
      <c r="E44" s="57">
        <v>979257650</v>
      </c>
      <c r="F44" s="56"/>
      <c r="G44" s="57">
        <v>979257650</v>
      </c>
      <c r="I44" s="14">
        <v>0</v>
      </c>
      <c r="K44" s="57">
        <v>20000000</v>
      </c>
      <c r="L44" s="56"/>
      <c r="M44" s="57">
        <v>979257650</v>
      </c>
      <c r="N44" s="56"/>
      <c r="O44" s="57">
        <v>979257650</v>
      </c>
      <c r="Q44" s="108">
        <v>0</v>
      </c>
      <c r="R44" s="108"/>
    </row>
    <row r="45" spans="1:18" s="35" customFormat="1" ht="21.75" customHeight="1" x14ac:dyDescent="0.2">
      <c r="A45" s="16" t="s">
        <v>54</v>
      </c>
      <c r="C45" s="72">
        <f>SUM(C8:C44)</f>
        <v>325139592</v>
      </c>
      <c r="D45" s="74"/>
      <c r="E45" s="72">
        <f>SUM(E8:E44)</f>
        <v>1113097779444</v>
      </c>
      <c r="F45" s="74"/>
      <c r="G45" s="72">
        <f>SUM(G8:G44)</f>
        <v>1217317497132</v>
      </c>
      <c r="H45" s="74"/>
      <c r="I45" s="72">
        <f>SUM(I8:I44)</f>
        <v>-104219717685</v>
      </c>
      <c r="J45" s="74"/>
      <c r="K45" s="72">
        <f>SUM(K8:K44)</f>
        <v>325139592</v>
      </c>
      <c r="L45" s="74"/>
      <c r="M45" s="72">
        <f>SUM(M8:M44)</f>
        <v>1113097779444</v>
      </c>
      <c r="N45" s="74"/>
      <c r="O45" s="72">
        <f>SUM(O8:O44)</f>
        <v>1264799881221</v>
      </c>
      <c r="P45" s="74"/>
      <c r="Q45" s="106">
        <f>SUM(Q8:R44)</f>
        <v>-151702101765</v>
      </c>
      <c r="R45" s="106"/>
    </row>
  </sheetData>
  <mergeCells count="4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43:R43"/>
    <mergeCell ref="Q44:R44"/>
    <mergeCell ref="Q45:R45"/>
    <mergeCell ref="Q38:R38"/>
    <mergeCell ref="Q39:R39"/>
    <mergeCell ref="Q40:R40"/>
    <mergeCell ref="Q41:R41"/>
    <mergeCell ref="Q42:R42"/>
  </mergeCells>
  <pageMargins left="0.39" right="0.39" top="0.39" bottom="0.39" header="0" footer="0"/>
  <pageSetup paperSize="9" scale="71" fitToHeight="0" orientation="landscape" r:id="rId1"/>
  <ignoredErrors>
    <ignoredError sqref="Q45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2"/>
  <sheetViews>
    <sheetView rightToLeft="1" view="pageBreakPreview" zoomScaleNormal="100" zoomScaleSheetLayoutView="100" workbookViewId="0">
      <selection sqref="A1:AB1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7109375" customWidth="1"/>
    <col min="7" max="7" width="1.28515625" customWidth="1"/>
    <col min="8" max="8" width="17.5703125" bestFit="1" customWidth="1"/>
    <col min="9" max="9" width="1.28515625" customWidth="1"/>
    <col min="10" max="10" width="17.5703125" bestFit="1" customWidth="1"/>
    <col min="11" max="11" width="1.28515625" customWidth="1"/>
    <col min="12" max="12" width="10.42578125" bestFit="1" customWidth="1"/>
    <col min="13" max="13" width="1.28515625" customWidth="1"/>
    <col min="14" max="14" width="16" bestFit="1" customWidth="1"/>
    <col min="15" max="15" width="1.28515625" customWidth="1"/>
    <col min="16" max="16" width="8.85546875" bestFit="1" customWidth="1"/>
    <col min="17" max="17" width="1.28515625" customWidth="1"/>
    <col min="18" max="18" width="16" bestFit="1" customWidth="1"/>
    <col min="19" max="19" width="1.28515625" customWidth="1"/>
    <col min="20" max="20" width="13.5703125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</row>
    <row r="2" spans="1:28" ht="21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</row>
    <row r="3" spans="1:28" ht="21.7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</row>
    <row r="4" spans="1:28" ht="14.45" customHeight="1" x14ac:dyDescent="0.2">
      <c r="A4" s="2" t="s">
        <v>3</v>
      </c>
      <c r="B4" s="94" t="s">
        <v>4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</row>
    <row r="5" spans="1:28" ht="14.45" customHeight="1" x14ac:dyDescent="0.2">
      <c r="A5" s="94" t="s">
        <v>5</v>
      </c>
      <c r="B5" s="94"/>
      <c r="C5" s="94" t="s">
        <v>6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1:28" ht="14.45" customHeight="1" x14ac:dyDescent="0.2">
      <c r="F6" s="91" t="s">
        <v>7</v>
      </c>
      <c r="G6" s="88"/>
      <c r="H6" s="88"/>
      <c r="I6" s="88"/>
      <c r="J6" s="88"/>
      <c r="L6" s="88" t="s">
        <v>8</v>
      </c>
      <c r="M6" s="88"/>
      <c r="N6" s="88"/>
      <c r="O6" s="88"/>
      <c r="P6" s="88"/>
      <c r="Q6" s="88"/>
      <c r="R6" s="88"/>
      <c r="T6" s="88" t="s">
        <v>9</v>
      </c>
      <c r="U6" s="88"/>
      <c r="V6" s="88"/>
      <c r="W6" s="88"/>
      <c r="X6" s="88"/>
      <c r="Y6" s="88"/>
      <c r="Z6" s="88"/>
      <c r="AA6" s="88"/>
      <c r="AB6" s="88"/>
    </row>
    <row r="7" spans="1:28" ht="14.45" customHeight="1" x14ac:dyDescent="0.2">
      <c r="E7" s="85"/>
      <c r="F7" s="85"/>
      <c r="G7" s="4"/>
      <c r="H7" s="4"/>
      <c r="I7" s="4"/>
      <c r="J7" s="4"/>
      <c r="L7" s="92" t="s">
        <v>10</v>
      </c>
      <c r="M7" s="92"/>
      <c r="N7" s="92"/>
      <c r="O7" s="4"/>
      <c r="P7" s="92" t="s">
        <v>11</v>
      </c>
      <c r="Q7" s="92"/>
      <c r="R7" s="92"/>
      <c r="T7" s="4"/>
      <c r="U7" s="4"/>
      <c r="V7" s="4"/>
      <c r="W7" s="4"/>
      <c r="X7" s="4"/>
      <c r="Y7" s="4"/>
      <c r="Z7" s="4"/>
      <c r="AA7" s="4"/>
      <c r="AB7" s="4"/>
    </row>
    <row r="8" spans="1:28" ht="14.45" customHeight="1" x14ac:dyDescent="0.2">
      <c r="A8" s="88" t="s">
        <v>12</v>
      </c>
      <c r="B8" s="88"/>
      <c r="C8" s="88"/>
      <c r="E8" s="88" t="s">
        <v>13</v>
      </c>
      <c r="F8" s="88"/>
      <c r="H8" s="3" t="s">
        <v>14</v>
      </c>
      <c r="J8" s="3" t="s">
        <v>15</v>
      </c>
      <c r="L8" s="5" t="s">
        <v>13</v>
      </c>
      <c r="M8" s="4"/>
      <c r="N8" s="5" t="s">
        <v>14</v>
      </c>
      <c r="P8" s="5" t="s">
        <v>13</v>
      </c>
      <c r="Q8" s="4"/>
      <c r="R8" s="5" t="s">
        <v>16</v>
      </c>
      <c r="T8" s="3" t="s">
        <v>13</v>
      </c>
      <c r="V8" s="3" t="s">
        <v>17</v>
      </c>
      <c r="X8" s="3" t="s">
        <v>14</v>
      </c>
      <c r="Z8" s="3" t="s">
        <v>15</v>
      </c>
      <c r="AB8" s="3" t="s">
        <v>18</v>
      </c>
    </row>
    <row r="9" spans="1:28" ht="21.75" customHeight="1" x14ac:dyDescent="0.2">
      <c r="A9" s="89" t="s">
        <v>19</v>
      </c>
      <c r="B9" s="89"/>
      <c r="C9" s="89"/>
      <c r="E9" s="90">
        <v>440367</v>
      </c>
      <c r="F9" s="90"/>
      <c r="H9" s="7">
        <v>966808985</v>
      </c>
      <c r="J9" s="7">
        <v>1013754074.3688</v>
      </c>
      <c r="L9" s="7">
        <v>0</v>
      </c>
      <c r="N9" s="7">
        <v>0</v>
      </c>
      <c r="P9" s="51">
        <v>-1</v>
      </c>
      <c r="R9" s="7">
        <v>1</v>
      </c>
      <c r="T9" s="7">
        <v>440366</v>
      </c>
      <c r="V9" s="7">
        <v>2320</v>
      </c>
      <c r="X9" s="7">
        <v>966806790</v>
      </c>
      <c r="Z9" s="7">
        <v>1013751772.3024</v>
      </c>
      <c r="AB9" s="33">
        <f t="shared" ref="AB9:AB40" si="0">Z9/$Z$41</f>
        <v>1.0608382566741307E-3</v>
      </c>
    </row>
    <row r="10" spans="1:28" ht="21.75" customHeight="1" x14ac:dyDescent="0.2">
      <c r="A10" s="86" t="s">
        <v>20</v>
      </c>
      <c r="B10" s="86"/>
      <c r="C10" s="86"/>
      <c r="E10" s="87">
        <v>13600000</v>
      </c>
      <c r="F10" s="87"/>
      <c r="H10" s="10">
        <v>36034221105</v>
      </c>
      <c r="J10" s="10">
        <v>33399808200</v>
      </c>
      <c r="L10" s="10">
        <v>3944000</v>
      </c>
      <c r="N10" s="10">
        <v>0</v>
      </c>
      <c r="P10" s="10">
        <v>0</v>
      </c>
      <c r="R10" s="10">
        <v>0</v>
      </c>
      <c r="T10" s="10">
        <v>17544000</v>
      </c>
      <c r="V10" s="10">
        <v>1919</v>
      </c>
      <c r="X10" s="10">
        <v>36034221105</v>
      </c>
      <c r="Z10" s="10">
        <v>33406690584.720001</v>
      </c>
      <c r="AB10" s="11">
        <f t="shared" si="0"/>
        <v>3.4958356048698527E-2</v>
      </c>
    </row>
    <row r="11" spans="1:28" ht="21.75" customHeight="1" x14ac:dyDescent="0.2">
      <c r="A11" s="86" t="s">
        <v>21</v>
      </c>
      <c r="B11" s="86"/>
      <c r="C11" s="86"/>
      <c r="E11" s="87">
        <v>62565365</v>
      </c>
      <c r="F11" s="87"/>
      <c r="H11" s="10">
        <v>57402291297</v>
      </c>
      <c r="J11" s="10">
        <v>53949027479.109901</v>
      </c>
      <c r="L11" s="10">
        <v>0</v>
      </c>
      <c r="N11" s="10">
        <v>0</v>
      </c>
      <c r="P11" s="54">
        <v>-1</v>
      </c>
      <c r="R11" s="10">
        <v>1</v>
      </c>
      <c r="T11" s="10">
        <v>62565364</v>
      </c>
      <c r="V11" s="10">
        <v>869</v>
      </c>
      <c r="X11" s="10">
        <v>57402290380</v>
      </c>
      <c r="Z11" s="10">
        <v>53949026616.827301</v>
      </c>
      <c r="AB11" s="11">
        <f t="shared" si="0"/>
        <v>5.6454837277847343E-2</v>
      </c>
    </row>
    <row r="12" spans="1:28" ht="21.75" customHeight="1" x14ac:dyDescent="0.2">
      <c r="A12" s="86" t="s">
        <v>22</v>
      </c>
      <c r="B12" s="86"/>
      <c r="C12" s="86"/>
      <c r="E12" s="87">
        <v>7000000</v>
      </c>
      <c r="F12" s="87"/>
      <c r="H12" s="10">
        <v>30947225426</v>
      </c>
      <c r="J12" s="10">
        <v>42578305700</v>
      </c>
      <c r="L12" s="10">
        <v>1334231</v>
      </c>
      <c r="N12" s="10">
        <v>0</v>
      </c>
      <c r="P12" s="54">
        <v>-1</v>
      </c>
      <c r="R12" s="10">
        <v>1</v>
      </c>
      <c r="T12" s="10">
        <v>8334230</v>
      </c>
      <c r="V12" s="10">
        <v>5149</v>
      </c>
      <c r="X12" s="10">
        <v>30947221713</v>
      </c>
      <c r="Z12" s="10">
        <v>42581233164.412903</v>
      </c>
      <c r="AB12" s="11">
        <f t="shared" si="0"/>
        <v>4.4559035447679397E-2</v>
      </c>
    </row>
    <row r="13" spans="1:28" ht="21.75" customHeight="1" x14ac:dyDescent="0.2">
      <c r="A13" s="86" t="s">
        <v>23</v>
      </c>
      <c r="B13" s="86"/>
      <c r="C13" s="86"/>
      <c r="E13" s="87">
        <v>8200035</v>
      </c>
      <c r="F13" s="87"/>
      <c r="H13" s="10">
        <v>68585196480</v>
      </c>
      <c r="J13" s="10">
        <v>56386975695.088501</v>
      </c>
      <c r="L13" s="10">
        <v>0</v>
      </c>
      <c r="N13" s="10">
        <v>0</v>
      </c>
      <c r="P13" s="10">
        <v>0</v>
      </c>
      <c r="R13" s="10">
        <v>0</v>
      </c>
      <c r="T13" s="10">
        <v>8200035</v>
      </c>
      <c r="V13" s="10">
        <v>6930</v>
      </c>
      <c r="X13" s="10">
        <v>68585196480</v>
      </c>
      <c r="Z13" s="10">
        <v>56386975695.088501</v>
      </c>
      <c r="AB13" s="11">
        <f t="shared" si="0"/>
        <v>5.90060235945618E-2</v>
      </c>
    </row>
    <row r="14" spans="1:28" ht="21.75" customHeight="1" x14ac:dyDescent="0.2">
      <c r="A14" s="86" t="s">
        <v>24</v>
      </c>
      <c r="B14" s="86"/>
      <c r="C14" s="86"/>
      <c r="E14" s="87">
        <v>14513438</v>
      </c>
      <c r="F14" s="87"/>
      <c r="H14" s="10">
        <v>51354444524</v>
      </c>
      <c r="J14" s="10">
        <v>44312643555.348</v>
      </c>
      <c r="L14" s="10">
        <v>0</v>
      </c>
      <c r="N14" s="10">
        <v>0</v>
      </c>
      <c r="P14" s="10">
        <v>0</v>
      </c>
      <c r="R14" s="10">
        <v>0</v>
      </c>
      <c r="T14" s="10">
        <v>14513438</v>
      </c>
      <c r="V14" s="10">
        <v>3077</v>
      </c>
      <c r="X14" s="10">
        <v>51354444524</v>
      </c>
      <c r="Z14" s="10">
        <v>44312643555.348</v>
      </c>
      <c r="AB14" s="11">
        <f t="shared" si="0"/>
        <v>4.6370865947896932E-2</v>
      </c>
    </row>
    <row r="15" spans="1:28" ht="21.75" customHeight="1" x14ac:dyDescent="0.2">
      <c r="A15" s="86" t="s">
        <v>25</v>
      </c>
      <c r="B15" s="86"/>
      <c r="C15" s="86"/>
      <c r="E15" s="87">
        <v>1000000</v>
      </c>
      <c r="F15" s="87"/>
      <c r="H15" s="10">
        <v>59959306991</v>
      </c>
      <c r="J15" s="10">
        <v>52252938200</v>
      </c>
      <c r="L15" s="10">
        <v>0</v>
      </c>
      <c r="N15" s="10">
        <v>0</v>
      </c>
      <c r="P15" s="10">
        <v>0</v>
      </c>
      <c r="R15" s="10">
        <v>0</v>
      </c>
      <c r="T15" s="10">
        <v>1000000</v>
      </c>
      <c r="V15" s="10">
        <v>42128</v>
      </c>
      <c r="X15" s="10">
        <v>59959306991</v>
      </c>
      <c r="Z15" s="10">
        <v>41802350560</v>
      </c>
      <c r="AB15" s="11">
        <f t="shared" si="0"/>
        <v>4.3743975502242662E-2</v>
      </c>
    </row>
    <row r="16" spans="1:28" ht="21.75" customHeight="1" x14ac:dyDescent="0.2">
      <c r="A16" s="86" t="s">
        <v>26</v>
      </c>
      <c r="B16" s="86"/>
      <c r="C16" s="86"/>
      <c r="E16" s="87">
        <v>5099672</v>
      </c>
      <c r="F16" s="87"/>
      <c r="H16" s="10">
        <v>72966998807</v>
      </c>
      <c r="J16" s="10">
        <v>66086885052.846397</v>
      </c>
      <c r="L16" s="10">
        <v>0</v>
      </c>
      <c r="N16" s="10">
        <v>0</v>
      </c>
      <c r="P16" s="10">
        <v>0</v>
      </c>
      <c r="R16" s="10">
        <v>0</v>
      </c>
      <c r="T16" s="10">
        <v>5099672</v>
      </c>
      <c r="V16" s="10">
        <v>10448</v>
      </c>
      <c r="X16" s="10">
        <v>72966998807</v>
      </c>
      <c r="Z16" s="10">
        <v>52869508042.2771</v>
      </c>
      <c r="AB16" s="11">
        <f t="shared" si="0"/>
        <v>5.5325177499228904E-2</v>
      </c>
    </row>
    <row r="17" spans="1:28" ht="21.75" customHeight="1" x14ac:dyDescent="0.2">
      <c r="A17" s="86" t="s">
        <v>27</v>
      </c>
      <c r="B17" s="86"/>
      <c r="C17" s="86"/>
      <c r="E17" s="87">
        <v>10000000</v>
      </c>
      <c r="F17" s="87"/>
      <c r="H17" s="10">
        <v>11988336708</v>
      </c>
      <c r="J17" s="10">
        <v>26821058100</v>
      </c>
      <c r="L17" s="10">
        <v>0</v>
      </c>
      <c r="N17" s="10">
        <v>0</v>
      </c>
      <c r="P17" s="10">
        <v>0</v>
      </c>
      <c r="R17" s="10">
        <v>0</v>
      </c>
      <c r="T17" s="10">
        <v>10000000</v>
      </c>
      <c r="V17" s="10">
        <v>2703</v>
      </c>
      <c r="X17" s="10">
        <v>11988336708</v>
      </c>
      <c r="Z17" s="10">
        <v>26821058100</v>
      </c>
      <c r="AB17" s="11">
        <f t="shared" si="0"/>
        <v>2.8066835782036156E-2</v>
      </c>
    </row>
    <row r="18" spans="1:28" ht="21.75" customHeight="1" x14ac:dyDescent="0.2">
      <c r="A18" s="86" t="s">
        <v>28</v>
      </c>
      <c r="B18" s="86"/>
      <c r="C18" s="86"/>
      <c r="E18" s="87">
        <v>1600000</v>
      </c>
      <c r="F18" s="87"/>
      <c r="H18" s="10">
        <v>20088975114</v>
      </c>
      <c r="J18" s="10">
        <v>20226431680</v>
      </c>
      <c r="L18" s="10">
        <v>0</v>
      </c>
      <c r="N18" s="10">
        <v>0</v>
      </c>
      <c r="P18" s="10">
        <v>0</v>
      </c>
      <c r="R18" s="10">
        <v>0</v>
      </c>
      <c r="T18" s="10">
        <v>1600000</v>
      </c>
      <c r="V18" s="10">
        <v>12740</v>
      </c>
      <c r="X18" s="10">
        <v>20088975114</v>
      </c>
      <c r="Z18" s="10">
        <v>20226431680</v>
      </c>
      <c r="AB18" s="11">
        <f t="shared" si="0"/>
        <v>2.1165903832076397E-2</v>
      </c>
    </row>
    <row r="19" spans="1:28" ht="21.75" customHeight="1" x14ac:dyDescent="0.2">
      <c r="A19" s="86" t="s">
        <v>29</v>
      </c>
      <c r="B19" s="86"/>
      <c r="C19" s="86"/>
      <c r="E19" s="87">
        <v>599999</v>
      </c>
      <c r="F19" s="87"/>
      <c r="H19" s="10">
        <v>1485589640</v>
      </c>
      <c r="J19" s="10">
        <v>595361007.73000002</v>
      </c>
      <c r="L19" s="10">
        <v>0</v>
      </c>
      <c r="N19" s="10">
        <v>0</v>
      </c>
      <c r="P19" s="10">
        <v>0</v>
      </c>
      <c r="R19" s="10">
        <v>0</v>
      </c>
      <c r="T19" s="10">
        <v>599999</v>
      </c>
      <c r="V19" s="10">
        <v>1000</v>
      </c>
      <c r="X19" s="10">
        <v>1485589640</v>
      </c>
      <c r="Z19" s="10">
        <v>595361007.73000002</v>
      </c>
      <c r="AB19" s="32">
        <f t="shared" si="0"/>
        <v>6.230141843280027E-4</v>
      </c>
    </row>
    <row r="20" spans="1:28" ht="21.75" customHeight="1" x14ac:dyDescent="0.2">
      <c r="A20" s="86" t="s">
        <v>30</v>
      </c>
      <c r="B20" s="86"/>
      <c r="C20" s="86"/>
      <c r="E20" s="87">
        <v>3000000</v>
      </c>
      <c r="F20" s="87"/>
      <c r="H20" s="10">
        <v>53721111436</v>
      </c>
      <c r="J20" s="10">
        <v>56351013300</v>
      </c>
      <c r="L20" s="10">
        <v>0</v>
      </c>
      <c r="N20" s="10">
        <v>0</v>
      </c>
      <c r="P20" s="10">
        <v>0</v>
      </c>
      <c r="R20" s="10">
        <v>0</v>
      </c>
      <c r="T20" s="10">
        <v>3000000</v>
      </c>
      <c r="V20" s="10">
        <v>15144</v>
      </c>
      <c r="X20" s="10">
        <v>53721111436</v>
      </c>
      <c r="Z20" s="10">
        <v>45080810640</v>
      </c>
      <c r="AB20" s="11">
        <f t="shared" si="0"/>
        <v>4.717471266183746E-2</v>
      </c>
    </row>
    <row r="21" spans="1:28" ht="21.75" customHeight="1" x14ac:dyDescent="0.2">
      <c r="A21" s="86" t="s">
        <v>31</v>
      </c>
      <c r="B21" s="86"/>
      <c r="C21" s="86"/>
      <c r="E21" s="87">
        <v>6325000</v>
      </c>
      <c r="F21" s="87"/>
      <c r="H21" s="10">
        <v>31666045035</v>
      </c>
      <c r="J21" s="10">
        <v>17265572420.25</v>
      </c>
      <c r="L21" s="10">
        <v>0</v>
      </c>
      <c r="N21" s="10">
        <v>0</v>
      </c>
      <c r="P21" s="10">
        <v>0</v>
      </c>
      <c r="R21" s="10">
        <v>0</v>
      </c>
      <c r="T21" s="10">
        <v>6325000</v>
      </c>
      <c r="V21" s="10">
        <v>2751</v>
      </c>
      <c r="X21" s="10">
        <v>31666045035</v>
      </c>
      <c r="Z21" s="10">
        <v>17265572420.25</v>
      </c>
      <c r="AB21" s="11">
        <f t="shared" si="0"/>
        <v>1.8067519334817341E-2</v>
      </c>
    </row>
    <row r="22" spans="1:28" ht="21.75" customHeight="1" x14ac:dyDescent="0.2">
      <c r="A22" s="86" t="s">
        <v>32</v>
      </c>
      <c r="B22" s="86"/>
      <c r="C22" s="86"/>
      <c r="E22" s="87">
        <v>1000000</v>
      </c>
      <c r="F22" s="87"/>
      <c r="H22" s="10">
        <v>26774380561</v>
      </c>
      <c r="J22" s="10">
        <v>34114242600</v>
      </c>
      <c r="L22" s="10">
        <v>0</v>
      </c>
      <c r="N22" s="10">
        <v>0</v>
      </c>
      <c r="P22" s="10">
        <v>0</v>
      </c>
      <c r="R22" s="10">
        <v>0</v>
      </c>
      <c r="T22" s="10">
        <v>1000000</v>
      </c>
      <c r="V22" s="10">
        <v>34380</v>
      </c>
      <c r="X22" s="10">
        <v>26774380561</v>
      </c>
      <c r="Z22" s="10">
        <v>34114242600</v>
      </c>
      <c r="AB22" s="11">
        <f t="shared" si="0"/>
        <v>3.5698772259948316E-2</v>
      </c>
    </row>
    <row r="23" spans="1:28" ht="21.75" customHeight="1" x14ac:dyDescent="0.2">
      <c r="A23" s="86" t="s">
        <v>33</v>
      </c>
      <c r="B23" s="86"/>
      <c r="C23" s="86"/>
      <c r="E23" s="87">
        <v>296053</v>
      </c>
      <c r="F23" s="87"/>
      <c r="H23" s="10">
        <v>1259669411</v>
      </c>
      <c r="J23" s="10">
        <v>1363067327.8383999</v>
      </c>
      <c r="L23" s="10">
        <v>0</v>
      </c>
      <c r="N23" s="10">
        <v>0</v>
      </c>
      <c r="P23" s="54">
        <v>-1</v>
      </c>
      <c r="R23" s="10">
        <v>1</v>
      </c>
      <c r="T23" s="10">
        <v>296052</v>
      </c>
      <c r="V23" s="10">
        <v>4640</v>
      </c>
      <c r="X23" s="10">
        <v>1259665156</v>
      </c>
      <c r="Z23" s="10">
        <v>1363062723.7056</v>
      </c>
      <c r="AB23" s="32">
        <f t="shared" si="0"/>
        <v>1.4263739142662683E-3</v>
      </c>
    </row>
    <row r="24" spans="1:28" ht="21.75" customHeight="1" x14ac:dyDescent="0.2">
      <c r="A24" s="86" t="s">
        <v>34</v>
      </c>
      <c r="B24" s="86"/>
      <c r="C24" s="86"/>
      <c r="E24" s="87">
        <v>3500000</v>
      </c>
      <c r="F24" s="87"/>
      <c r="H24" s="10">
        <v>19416361172</v>
      </c>
      <c r="J24" s="10">
        <v>23338190400</v>
      </c>
      <c r="L24" s="10">
        <v>0</v>
      </c>
      <c r="N24" s="10">
        <v>0</v>
      </c>
      <c r="P24" s="10">
        <v>0</v>
      </c>
      <c r="R24" s="10">
        <v>0</v>
      </c>
      <c r="T24" s="10">
        <v>3500000</v>
      </c>
      <c r="V24" s="10">
        <v>6720</v>
      </c>
      <c r="X24" s="10">
        <v>19416361172</v>
      </c>
      <c r="Z24" s="10">
        <v>23338190400</v>
      </c>
      <c r="AB24" s="11">
        <f t="shared" si="0"/>
        <v>2.4422196729318918E-2</v>
      </c>
    </row>
    <row r="25" spans="1:28" ht="21.75" customHeight="1" x14ac:dyDescent="0.2">
      <c r="A25" s="86" t="s">
        <v>35</v>
      </c>
      <c r="B25" s="86"/>
      <c r="C25" s="86"/>
      <c r="E25" s="87">
        <v>600000</v>
      </c>
      <c r="F25" s="87"/>
      <c r="H25" s="10">
        <v>16183029281</v>
      </c>
      <c r="J25" s="10">
        <v>25707731160</v>
      </c>
      <c r="L25" s="10">
        <v>0</v>
      </c>
      <c r="N25" s="10">
        <v>0</v>
      </c>
      <c r="P25" s="10">
        <v>0</v>
      </c>
      <c r="R25" s="10">
        <v>0</v>
      </c>
      <c r="T25" s="10">
        <v>600000</v>
      </c>
      <c r="V25" s="10">
        <v>43180</v>
      </c>
      <c r="X25" s="10">
        <v>16183029281</v>
      </c>
      <c r="Z25" s="10">
        <v>25707731160</v>
      </c>
      <c r="AB25" s="11">
        <f t="shared" si="0"/>
        <v>2.6901797315612014E-2</v>
      </c>
    </row>
    <row r="26" spans="1:28" ht="21.75" customHeight="1" x14ac:dyDescent="0.2">
      <c r="A26" s="86" t="s">
        <v>36</v>
      </c>
      <c r="B26" s="86"/>
      <c r="C26" s="86"/>
      <c r="E26" s="87">
        <v>1700000</v>
      </c>
      <c r="F26" s="87"/>
      <c r="H26" s="10">
        <v>32779833501</v>
      </c>
      <c r="J26" s="10">
        <v>26483686300</v>
      </c>
      <c r="L26" s="10">
        <v>0</v>
      </c>
      <c r="N26" s="10">
        <v>0</v>
      </c>
      <c r="P26" s="10">
        <v>0</v>
      </c>
      <c r="R26" s="10">
        <v>0</v>
      </c>
      <c r="T26" s="10">
        <v>1700000</v>
      </c>
      <c r="V26" s="10">
        <v>15700</v>
      </c>
      <c r="X26" s="10">
        <v>32779833501</v>
      </c>
      <c r="Z26" s="10">
        <v>26483686300</v>
      </c>
      <c r="AB26" s="11">
        <f t="shared" si="0"/>
        <v>2.771379382251369E-2</v>
      </c>
    </row>
    <row r="27" spans="1:28" ht="21.75" customHeight="1" x14ac:dyDescent="0.2">
      <c r="A27" s="86" t="s">
        <v>37</v>
      </c>
      <c r="B27" s="86"/>
      <c r="C27" s="86"/>
      <c r="E27" s="87">
        <v>4600000</v>
      </c>
      <c r="F27" s="87"/>
      <c r="H27" s="10">
        <v>38962123236</v>
      </c>
      <c r="J27" s="10">
        <v>36515536000</v>
      </c>
      <c r="L27" s="10">
        <v>0</v>
      </c>
      <c r="N27" s="10">
        <v>0</v>
      </c>
      <c r="P27" s="10">
        <v>0</v>
      </c>
      <c r="R27" s="10">
        <v>0</v>
      </c>
      <c r="T27" s="10">
        <v>4600000</v>
      </c>
      <c r="V27" s="10">
        <v>8000</v>
      </c>
      <c r="X27" s="10">
        <v>38962123236</v>
      </c>
      <c r="Z27" s="10">
        <v>36515536000</v>
      </c>
      <c r="AB27" s="11">
        <f t="shared" si="0"/>
        <v>3.8211600324784704E-2</v>
      </c>
    </row>
    <row r="28" spans="1:28" ht="21.75" customHeight="1" x14ac:dyDescent="0.2">
      <c r="A28" s="86" t="s">
        <v>39</v>
      </c>
      <c r="B28" s="86"/>
      <c r="C28" s="86"/>
      <c r="E28" s="87">
        <v>6500000</v>
      </c>
      <c r="F28" s="87"/>
      <c r="H28" s="10">
        <v>51532923160</v>
      </c>
      <c r="J28" s="10">
        <v>67206447100</v>
      </c>
      <c r="L28" s="10">
        <v>0</v>
      </c>
      <c r="N28" s="10">
        <v>0</v>
      </c>
      <c r="P28" s="10">
        <v>0</v>
      </c>
      <c r="R28" s="10">
        <v>0</v>
      </c>
      <c r="T28" s="10">
        <v>6500000</v>
      </c>
      <c r="V28" s="10">
        <v>8336</v>
      </c>
      <c r="X28" s="10">
        <v>51532923160</v>
      </c>
      <c r="Z28" s="10">
        <v>53765157680</v>
      </c>
      <c r="AB28" s="11">
        <f t="shared" si="0"/>
        <v>5.6262428043427563E-2</v>
      </c>
    </row>
    <row r="29" spans="1:28" ht="21.75" customHeight="1" x14ac:dyDescent="0.2">
      <c r="A29" s="86" t="s">
        <v>40</v>
      </c>
      <c r="B29" s="86"/>
      <c r="C29" s="86"/>
      <c r="E29" s="87">
        <v>1200024</v>
      </c>
      <c r="F29" s="87"/>
      <c r="H29" s="10">
        <v>49696670717</v>
      </c>
      <c r="J29" s="10">
        <v>42581141845.804802</v>
      </c>
      <c r="L29" s="10">
        <v>0</v>
      </c>
      <c r="N29" s="10">
        <v>0</v>
      </c>
      <c r="P29" s="10">
        <v>0</v>
      </c>
      <c r="R29" s="10">
        <v>0</v>
      </c>
      <c r="T29" s="10">
        <v>1200024</v>
      </c>
      <c r="V29" s="10">
        <v>35760</v>
      </c>
      <c r="X29" s="10">
        <v>49696670717</v>
      </c>
      <c r="Z29" s="10">
        <v>42581141845.804802</v>
      </c>
      <c r="AB29" s="11">
        <f t="shared" si="0"/>
        <v>4.4558939887527828E-2</v>
      </c>
    </row>
    <row r="30" spans="1:28" ht="21.75" customHeight="1" x14ac:dyDescent="0.2">
      <c r="A30" s="86" t="s">
        <v>41</v>
      </c>
      <c r="B30" s="86"/>
      <c r="C30" s="86"/>
      <c r="E30" s="87">
        <v>15000000</v>
      </c>
      <c r="F30" s="87"/>
      <c r="H30" s="10">
        <v>27673723297</v>
      </c>
      <c r="J30" s="10">
        <v>29946708600</v>
      </c>
      <c r="L30" s="10">
        <v>0</v>
      </c>
      <c r="N30" s="10">
        <v>0</v>
      </c>
      <c r="P30" s="10">
        <v>0</v>
      </c>
      <c r="R30" s="10">
        <v>0</v>
      </c>
      <c r="T30" s="10">
        <v>15000000</v>
      </c>
      <c r="V30" s="10">
        <v>1207.2</v>
      </c>
      <c r="X30" s="10">
        <v>27673723297</v>
      </c>
      <c r="Z30" s="10">
        <v>17968025160</v>
      </c>
      <c r="AB30" s="11">
        <f t="shared" si="0"/>
        <v>1.880259942068482E-2</v>
      </c>
    </row>
    <row r="31" spans="1:28" ht="21.75" customHeight="1" x14ac:dyDescent="0.2">
      <c r="A31" s="86" t="s">
        <v>42</v>
      </c>
      <c r="B31" s="86"/>
      <c r="C31" s="86"/>
      <c r="E31" s="87">
        <v>8865604</v>
      </c>
      <c r="F31" s="87"/>
      <c r="H31" s="10">
        <v>25185734498</v>
      </c>
      <c r="J31" s="10">
        <v>25590685011.061699</v>
      </c>
      <c r="L31" s="10">
        <v>0</v>
      </c>
      <c r="N31" s="10">
        <v>0</v>
      </c>
      <c r="P31" s="10">
        <v>0</v>
      </c>
      <c r="R31" s="10">
        <v>0</v>
      </c>
      <c r="T31" s="10">
        <v>8865604</v>
      </c>
      <c r="V31" s="10">
        <v>2909</v>
      </c>
      <c r="X31" s="10">
        <v>25185734498</v>
      </c>
      <c r="Z31" s="10">
        <v>25590685011.061699</v>
      </c>
      <c r="AB31" s="11">
        <f t="shared" si="0"/>
        <v>2.6779314636930108E-2</v>
      </c>
    </row>
    <row r="32" spans="1:28" ht="21.75" customHeight="1" x14ac:dyDescent="0.2">
      <c r="A32" s="86" t="s">
        <v>43</v>
      </c>
      <c r="B32" s="86"/>
      <c r="C32" s="86"/>
      <c r="E32" s="87">
        <v>28380000</v>
      </c>
      <c r="F32" s="87"/>
      <c r="H32" s="10">
        <v>67026244620</v>
      </c>
      <c r="J32" s="10">
        <v>73330261250.399994</v>
      </c>
      <c r="L32" s="10">
        <v>0</v>
      </c>
      <c r="N32" s="10">
        <v>0</v>
      </c>
      <c r="P32" s="10">
        <v>0</v>
      </c>
      <c r="R32" s="10">
        <v>0</v>
      </c>
      <c r="T32" s="10">
        <v>28380000</v>
      </c>
      <c r="V32" s="10">
        <v>1562.4</v>
      </c>
      <c r="X32" s="10">
        <v>67026244620</v>
      </c>
      <c r="Z32" s="10">
        <v>43998156750.239998</v>
      </c>
      <c r="AB32" s="11">
        <f t="shared" si="0"/>
        <v>4.6041771939686137E-2</v>
      </c>
    </row>
    <row r="33" spans="1:28" ht="21.75" customHeight="1" x14ac:dyDescent="0.2">
      <c r="A33" s="86" t="s">
        <v>44</v>
      </c>
      <c r="B33" s="86"/>
      <c r="C33" s="86"/>
      <c r="E33" s="87">
        <v>1500000</v>
      </c>
      <c r="F33" s="87"/>
      <c r="H33" s="10">
        <v>31223000306</v>
      </c>
      <c r="J33" s="10">
        <v>40291123350</v>
      </c>
      <c r="L33" s="10">
        <v>0</v>
      </c>
      <c r="N33" s="10">
        <v>0</v>
      </c>
      <c r="P33" s="10">
        <v>0</v>
      </c>
      <c r="R33" s="10">
        <v>0</v>
      </c>
      <c r="T33" s="10">
        <v>1500000</v>
      </c>
      <c r="V33" s="10">
        <v>21656</v>
      </c>
      <c r="X33" s="10">
        <v>31223000306</v>
      </c>
      <c r="Z33" s="10">
        <v>32232898680</v>
      </c>
      <c r="AB33" s="11">
        <f t="shared" si="0"/>
        <v>3.3730044156258326E-2</v>
      </c>
    </row>
    <row r="34" spans="1:28" ht="21.75" customHeight="1" x14ac:dyDescent="0.2">
      <c r="A34" s="86" t="s">
        <v>45</v>
      </c>
      <c r="B34" s="86"/>
      <c r="C34" s="86"/>
      <c r="E34" s="87">
        <v>2500000</v>
      </c>
      <c r="F34" s="87"/>
      <c r="H34" s="10">
        <v>7892171487</v>
      </c>
      <c r="J34" s="10">
        <v>5869277050</v>
      </c>
      <c r="L34" s="10">
        <v>0</v>
      </c>
      <c r="N34" s="10">
        <v>0</v>
      </c>
      <c r="P34" s="54">
        <v>-1</v>
      </c>
      <c r="R34" s="10">
        <v>1</v>
      </c>
      <c r="T34" s="10">
        <v>2499999</v>
      </c>
      <c r="V34" s="10">
        <v>2366</v>
      </c>
      <c r="X34" s="10">
        <v>7892168330</v>
      </c>
      <c r="Z34" s="10">
        <v>5869274702.2891798</v>
      </c>
      <c r="AB34" s="11">
        <f t="shared" si="0"/>
        <v>6.1418892802297597E-3</v>
      </c>
    </row>
    <row r="35" spans="1:28" ht="21.75" customHeight="1" x14ac:dyDescent="0.2">
      <c r="A35" s="86" t="s">
        <v>46</v>
      </c>
      <c r="B35" s="86"/>
      <c r="C35" s="86"/>
      <c r="E35" s="87">
        <v>3680289</v>
      </c>
      <c r="F35" s="87"/>
      <c r="H35" s="10">
        <v>5086883667</v>
      </c>
      <c r="J35" s="10">
        <v>3754091896.2788401</v>
      </c>
      <c r="L35" s="10">
        <v>0</v>
      </c>
      <c r="N35" s="10">
        <v>0</v>
      </c>
      <c r="P35" s="10">
        <v>0</v>
      </c>
      <c r="R35" s="10">
        <v>0</v>
      </c>
      <c r="T35" s="10">
        <v>3680289</v>
      </c>
      <c r="V35" s="10">
        <v>1028</v>
      </c>
      <c r="X35" s="10">
        <v>5086883667</v>
      </c>
      <c r="Z35" s="10">
        <v>3754091896.2788401</v>
      </c>
      <c r="AB35" s="32">
        <f t="shared" si="0"/>
        <v>3.9284610014520983E-3</v>
      </c>
    </row>
    <row r="36" spans="1:28" ht="21.75" customHeight="1" x14ac:dyDescent="0.2">
      <c r="A36" s="86" t="s">
        <v>47</v>
      </c>
      <c r="B36" s="86"/>
      <c r="C36" s="86"/>
      <c r="E36" s="87">
        <v>4790779</v>
      </c>
      <c r="F36" s="87"/>
      <c r="H36" s="10">
        <v>13841836379</v>
      </c>
      <c r="J36" s="10">
        <v>11784537023.980101</v>
      </c>
      <c r="L36" s="10">
        <v>441991</v>
      </c>
      <c r="N36" s="10">
        <v>0</v>
      </c>
      <c r="P36" s="10">
        <v>0</v>
      </c>
      <c r="R36" s="10">
        <v>0</v>
      </c>
      <c r="T36" s="10">
        <v>5232770</v>
      </c>
      <c r="V36" s="10">
        <v>2270</v>
      </c>
      <c r="X36" s="10">
        <v>13841836379</v>
      </c>
      <c r="Z36" s="10">
        <v>11786567961.533001</v>
      </c>
      <c r="AB36" s="11">
        <f t="shared" si="0"/>
        <v>1.2334027471129314E-2</v>
      </c>
    </row>
    <row r="37" spans="1:28" ht="21.75" customHeight="1" x14ac:dyDescent="0.2">
      <c r="A37" s="86" t="s">
        <v>48</v>
      </c>
      <c r="B37" s="86"/>
      <c r="C37" s="86"/>
      <c r="E37" s="87">
        <v>4000000</v>
      </c>
      <c r="F37" s="87"/>
      <c r="H37" s="10">
        <v>32027555332</v>
      </c>
      <c r="J37" s="10">
        <v>54336705200</v>
      </c>
      <c r="L37" s="10">
        <v>0</v>
      </c>
      <c r="N37" s="10">
        <v>0</v>
      </c>
      <c r="P37" s="10">
        <v>0</v>
      </c>
      <c r="R37" s="10">
        <v>0</v>
      </c>
      <c r="T37" s="10">
        <v>4000000</v>
      </c>
      <c r="V37" s="10">
        <v>13690</v>
      </c>
      <c r="X37" s="10">
        <v>32027555332</v>
      </c>
      <c r="Z37" s="10">
        <v>54336705200</v>
      </c>
      <c r="AB37" s="11">
        <f t="shared" si="0"/>
        <v>5.6860522657206806E-2</v>
      </c>
    </row>
    <row r="38" spans="1:28" ht="21.75" customHeight="1" x14ac:dyDescent="0.2">
      <c r="A38" s="86" t="s">
        <v>49</v>
      </c>
      <c r="B38" s="86"/>
      <c r="C38" s="86"/>
      <c r="E38" s="87">
        <v>3700000</v>
      </c>
      <c r="F38" s="87"/>
      <c r="H38" s="10">
        <v>22300384035</v>
      </c>
      <c r="J38" s="10">
        <v>29371192000</v>
      </c>
      <c r="L38" s="10">
        <v>0</v>
      </c>
      <c r="N38" s="10">
        <v>0</v>
      </c>
      <c r="P38" s="10">
        <v>0</v>
      </c>
      <c r="R38" s="10">
        <v>0</v>
      </c>
      <c r="T38" s="10">
        <v>3700000</v>
      </c>
      <c r="V38" s="10">
        <v>8000</v>
      </c>
      <c r="X38" s="10">
        <v>22300384035</v>
      </c>
      <c r="Z38" s="10">
        <v>29371192000</v>
      </c>
      <c r="AB38" s="11">
        <f t="shared" si="0"/>
        <v>3.0735417652544218E-2</v>
      </c>
    </row>
    <row r="39" spans="1:28" ht="21.75" customHeight="1" x14ac:dyDescent="0.2">
      <c r="A39" s="86" t="s">
        <v>50</v>
      </c>
      <c r="B39" s="86"/>
      <c r="C39" s="86"/>
      <c r="E39" s="87">
        <v>1822743</v>
      </c>
      <c r="F39" s="87"/>
      <c r="H39" s="10">
        <v>27304325750</v>
      </c>
      <c r="J39" s="10">
        <v>22246434318.303001</v>
      </c>
      <c r="L39" s="10">
        <v>0</v>
      </c>
      <c r="N39" s="10">
        <v>0</v>
      </c>
      <c r="P39" s="10">
        <v>0</v>
      </c>
      <c r="R39" s="10">
        <v>0</v>
      </c>
      <c r="T39" s="10">
        <v>1822743</v>
      </c>
      <c r="V39" s="10">
        <v>12300</v>
      </c>
      <c r="X39" s="10">
        <v>27304325750</v>
      </c>
      <c r="Z39" s="10">
        <v>22246434318.303001</v>
      </c>
      <c r="AB39" s="11">
        <f t="shared" si="0"/>
        <v>2.3279731038935551E-2</v>
      </c>
    </row>
    <row r="40" spans="1:28" ht="21.75" customHeight="1" x14ac:dyDescent="0.2">
      <c r="A40" s="86" t="s">
        <v>51</v>
      </c>
      <c r="B40" s="86"/>
      <c r="C40" s="86"/>
      <c r="E40" s="87">
        <v>5000000</v>
      </c>
      <c r="F40" s="87"/>
      <c r="H40" s="10">
        <v>33977637566</v>
      </c>
      <c r="J40" s="10">
        <v>31157278000</v>
      </c>
      <c r="L40" s="10">
        <v>0</v>
      </c>
      <c r="N40" s="10">
        <v>0</v>
      </c>
      <c r="P40" s="10">
        <v>0</v>
      </c>
      <c r="R40" s="10">
        <v>0</v>
      </c>
      <c r="T40" s="10">
        <v>5000000</v>
      </c>
      <c r="V40" s="10">
        <v>5700</v>
      </c>
      <c r="X40" s="10">
        <v>33977637566</v>
      </c>
      <c r="Z40" s="10">
        <v>28279695000</v>
      </c>
      <c r="AB40" s="11">
        <f t="shared" si="0"/>
        <v>2.9593223077618587E-2</v>
      </c>
    </row>
    <row r="41" spans="1:28" s="35" customFormat="1" ht="21.75" customHeight="1" thickBot="1" x14ac:dyDescent="0.25">
      <c r="A41" s="83" t="s">
        <v>54</v>
      </c>
      <c r="B41" s="83"/>
      <c r="C41" s="83"/>
      <c r="D41" s="28"/>
      <c r="E41" s="84">
        <f>SUM(E9:F40)</f>
        <v>232579368</v>
      </c>
      <c r="F41" s="84"/>
      <c r="H41" s="36">
        <f>SUM(H9:H40)</f>
        <v>1027311039524</v>
      </c>
      <c r="I41" s="37"/>
      <c r="J41" s="36">
        <f>SUM(J9:J40)</f>
        <v>1056228110898.4082</v>
      </c>
      <c r="L41" s="36">
        <f>SUM(L9:L40)</f>
        <v>5720222</v>
      </c>
      <c r="N41" s="36">
        <f>SUM(N9:N40)</f>
        <v>0</v>
      </c>
      <c r="P41" s="55">
        <f>SUM(P9:P40)</f>
        <v>-5</v>
      </c>
      <c r="R41" s="36">
        <f>SUM(R9:R40)</f>
        <v>5</v>
      </c>
      <c r="T41" s="36">
        <f>SUM(T9:T40)</f>
        <v>238299585</v>
      </c>
      <c r="V41" s="38"/>
      <c r="X41" s="36">
        <f>SUM(X9:X40)</f>
        <v>1027311025287</v>
      </c>
      <c r="Z41" s="36">
        <f>SUM(Z9:Z40)</f>
        <v>955613889228.17224</v>
      </c>
      <c r="AB41" s="36">
        <f>SUM(AB9:AB40)</f>
        <v>0.99999999999999989</v>
      </c>
    </row>
    <row r="42" spans="1:28" ht="13.5" thickTop="1" x14ac:dyDescent="0.2"/>
  </sheetData>
  <mergeCells count="8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6:C26"/>
    <mergeCell ref="E26:F26"/>
    <mergeCell ref="A27:C27"/>
    <mergeCell ref="E27:F27"/>
    <mergeCell ref="A23:C23"/>
    <mergeCell ref="E23:F23"/>
    <mergeCell ref="A24:C24"/>
    <mergeCell ref="E24:F24"/>
    <mergeCell ref="A25:C25"/>
    <mergeCell ref="E25:F25"/>
    <mergeCell ref="A28:C28"/>
    <mergeCell ref="E28:F28"/>
    <mergeCell ref="A29:C29"/>
    <mergeCell ref="E29:F29"/>
    <mergeCell ref="A30:C30"/>
    <mergeCell ref="E30:F30"/>
    <mergeCell ref="E36:F36"/>
    <mergeCell ref="A31:C31"/>
    <mergeCell ref="E31:F31"/>
    <mergeCell ref="A32:C32"/>
    <mergeCell ref="E32:F32"/>
    <mergeCell ref="A33:C33"/>
    <mergeCell ref="E33:F33"/>
    <mergeCell ref="A41:C41"/>
    <mergeCell ref="E41:F41"/>
    <mergeCell ref="E7:F7"/>
    <mergeCell ref="A40:C40"/>
    <mergeCell ref="E40:F40"/>
    <mergeCell ref="A37:C37"/>
    <mergeCell ref="E37:F37"/>
    <mergeCell ref="A38:C38"/>
    <mergeCell ref="E38:F38"/>
    <mergeCell ref="A39:C39"/>
    <mergeCell ref="E39:F39"/>
    <mergeCell ref="A34:C34"/>
    <mergeCell ref="E34:F34"/>
    <mergeCell ref="A35:C35"/>
    <mergeCell ref="E35:F35"/>
    <mergeCell ref="A36:C36"/>
  </mergeCells>
  <pageMargins left="0.39" right="0.39" top="0.39" bottom="0.39" header="0" footer="0"/>
  <pageSetup paperSize="9" scale="61" fitToHeight="0" orientation="landscape" r:id="rId1"/>
  <ignoredErrors>
    <ignoredError sqref="E41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421A-6938-4767-96F9-DF9C3B3B420A}">
  <dimension ref="A1:AB13"/>
  <sheetViews>
    <sheetView rightToLeft="1" view="pageBreakPreview" zoomScaleNormal="100" zoomScaleSheetLayoutView="100" workbookViewId="0">
      <selection sqref="A1:AB1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7.28515625" bestFit="1" customWidth="1"/>
    <col min="7" max="7" width="1.28515625" customWidth="1"/>
    <col min="8" max="8" width="16.5703125" bestFit="1" customWidth="1"/>
    <col min="9" max="9" width="1.28515625" customWidth="1"/>
    <col min="10" max="10" width="17.5703125" bestFit="1" customWidth="1"/>
    <col min="11" max="11" width="1.28515625" customWidth="1"/>
    <col min="12" max="12" width="8.28515625" bestFit="1" customWidth="1"/>
    <col min="13" max="13" width="1.28515625" customWidth="1"/>
    <col min="14" max="14" width="18.7109375" bestFit="1" customWidth="1"/>
    <col min="15" max="15" width="1.28515625" customWidth="1"/>
    <col min="16" max="16" width="8.28515625" bestFit="1" customWidth="1"/>
    <col min="17" max="17" width="3" bestFit="1" customWidth="1"/>
    <col min="18" max="18" width="18.28515625" bestFit="1" customWidth="1"/>
    <col min="19" max="19" width="1.28515625" customWidth="1"/>
    <col min="20" max="20" width="7.7109375" bestFit="1" customWidth="1"/>
    <col min="21" max="21" width="3" bestFit="1" customWidth="1"/>
    <col min="22" max="22" width="17.5703125" bestFit="1" customWidth="1"/>
    <col min="23" max="23" width="1.28515625" customWidth="1"/>
    <col min="24" max="24" width="18" bestFit="1" customWidth="1"/>
    <col min="25" max="25" width="1.28515625" customWidth="1"/>
    <col min="26" max="26" width="18.28515625" bestFit="1" customWidth="1"/>
    <col min="27" max="27" width="1.28515625" customWidth="1"/>
    <col min="28" max="28" width="19.85546875" bestFit="1" customWidth="1"/>
    <col min="29" max="29" width="0.28515625" customWidth="1"/>
  </cols>
  <sheetData>
    <row r="1" spans="1:28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</row>
    <row r="2" spans="1:28" ht="25.5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</row>
    <row r="3" spans="1:28" ht="25.5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</row>
    <row r="4" spans="1:28" ht="24" x14ac:dyDescent="0.2">
      <c r="A4" s="2" t="s">
        <v>3</v>
      </c>
      <c r="B4" s="94" t="s">
        <v>4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</row>
    <row r="5" spans="1:28" ht="24" x14ac:dyDescent="0.2">
      <c r="A5" s="94" t="s">
        <v>5</v>
      </c>
      <c r="B5" s="94"/>
      <c r="C5" s="94" t="s">
        <v>177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1:28" ht="21" x14ac:dyDescent="0.2">
      <c r="F6" s="98" t="s">
        <v>7</v>
      </c>
      <c r="G6" s="98"/>
      <c r="H6" s="98"/>
      <c r="I6" s="98"/>
      <c r="J6" s="98"/>
      <c r="L6" s="98" t="s">
        <v>8</v>
      </c>
      <c r="M6" s="98"/>
      <c r="N6" s="98"/>
      <c r="O6" s="98"/>
      <c r="P6" s="98"/>
      <c r="Q6" s="98"/>
      <c r="R6" s="98"/>
      <c r="T6" s="98" t="s">
        <v>9</v>
      </c>
      <c r="U6" s="98"/>
      <c r="V6" s="98"/>
      <c r="W6" s="98"/>
      <c r="X6" s="98"/>
      <c r="Y6" s="98"/>
      <c r="Z6" s="98"/>
      <c r="AA6" s="98"/>
      <c r="AB6" s="98"/>
    </row>
    <row r="7" spans="1:28" ht="21" x14ac:dyDescent="0.2">
      <c r="F7" s="4"/>
      <c r="G7" s="4"/>
      <c r="H7" s="4"/>
      <c r="I7" s="4"/>
      <c r="J7" s="4"/>
      <c r="L7" s="99" t="s">
        <v>10</v>
      </c>
      <c r="M7" s="99"/>
      <c r="N7" s="99"/>
      <c r="O7" s="4"/>
      <c r="P7" s="99" t="s">
        <v>11</v>
      </c>
      <c r="Q7" s="99"/>
      <c r="R7" s="99"/>
      <c r="T7" s="4"/>
      <c r="U7" s="4"/>
      <c r="V7" s="4"/>
      <c r="W7" s="4"/>
      <c r="X7" s="4"/>
      <c r="Y7" s="4"/>
      <c r="Z7" s="4"/>
      <c r="AA7" s="4"/>
      <c r="AB7" s="4"/>
    </row>
    <row r="8" spans="1:28" ht="21" x14ac:dyDescent="0.2">
      <c r="A8" s="91" t="s">
        <v>12</v>
      </c>
      <c r="B8" s="91"/>
      <c r="C8" s="91"/>
      <c r="E8" s="100" t="s">
        <v>13</v>
      </c>
      <c r="F8" s="100"/>
      <c r="H8" s="24" t="s">
        <v>14</v>
      </c>
      <c r="J8" s="24" t="s">
        <v>15</v>
      </c>
      <c r="L8" s="25" t="s">
        <v>13</v>
      </c>
      <c r="M8" s="4"/>
      <c r="N8" s="25" t="s">
        <v>14</v>
      </c>
      <c r="P8" s="21" t="s">
        <v>13</v>
      </c>
      <c r="Q8" s="4"/>
      <c r="R8" s="25" t="s">
        <v>16</v>
      </c>
      <c r="T8" s="24" t="s">
        <v>13</v>
      </c>
      <c r="V8" s="24" t="s">
        <v>17</v>
      </c>
      <c r="X8" s="24" t="s">
        <v>14</v>
      </c>
      <c r="Z8" s="24" t="s">
        <v>15</v>
      </c>
      <c r="AB8" s="24" t="s">
        <v>18</v>
      </c>
    </row>
    <row r="9" spans="1:28" ht="18.75" x14ac:dyDescent="0.2">
      <c r="A9" s="86" t="s">
        <v>38</v>
      </c>
      <c r="B9" s="86"/>
      <c r="C9" s="86"/>
      <c r="E9" s="95">
        <v>1000</v>
      </c>
      <c r="F9" s="95"/>
      <c r="G9" s="56"/>
      <c r="H9" s="54">
        <v>24755966651</v>
      </c>
      <c r="I9" s="56"/>
      <c r="J9" s="54">
        <v>23449335202.400002</v>
      </c>
      <c r="K9" s="56"/>
      <c r="L9" s="54">
        <v>14796</v>
      </c>
      <c r="M9" s="56"/>
      <c r="N9" s="54">
        <v>373561974345</v>
      </c>
      <c r="P9" s="54">
        <v>-9835</v>
      </c>
      <c r="R9" s="54">
        <v>242636924873</v>
      </c>
      <c r="S9" s="56"/>
      <c r="T9" s="54">
        <v>5961</v>
      </c>
      <c r="U9" s="56"/>
      <c r="V9" s="54">
        <v>25891740</v>
      </c>
      <c r="W9" s="56"/>
      <c r="X9" s="54">
        <v>159410063482</v>
      </c>
      <c r="Y9" s="56"/>
      <c r="Z9" s="54">
        <v>153970244550.86401</v>
      </c>
      <c r="AA9" s="58"/>
      <c r="AB9" s="59">
        <f>Z9/$Z$12</f>
        <v>0.99958838770526215</v>
      </c>
    </row>
    <row r="10" spans="1:28" ht="18.75" x14ac:dyDescent="0.2">
      <c r="A10" s="86" t="s">
        <v>52</v>
      </c>
      <c r="B10" s="86"/>
      <c r="C10" s="86"/>
      <c r="E10" s="87">
        <v>0</v>
      </c>
      <c r="F10" s="87"/>
      <c r="H10" s="10">
        <v>0</v>
      </c>
      <c r="J10" s="10">
        <v>0</v>
      </c>
      <c r="L10" s="54">
        <v>15</v>
      </c>
      <c r="M10" s="56"/>
      <c r="N10" s="54">
        <v>77150192</v>
      </c>
      <c r="P10" s="54">
        <v>-4</v>
      </c>
      <c r="R10" s="54">
        <v>20486715</v>
      </c>
      <c r="S10" s="56"/>
      <c r="T10" s="54">
        <v>11</v>
      </c>
      <c r="U10" s="56"/>
      <c r="V10" s="54">
        <v>5423528</v>
      </c>
      <c r="W10" s="56"/>
      <c r="X10" s="54">
        <v>56941488</v>
      </c>
      <c r="Y10" s="56"/>
      <c r="Z10" s="54">
        <v>59515626.860799998</v>
      </c>
      <c r="AA10" s="58"/>
      <c r="AB10" s="59">
        <f t="shared" ref="AB10:AB11" si="0">Z10/$Z$12</f>
        <v>3.8638069109127245E-4</v>
      </c>
    </row>
    <row r="11" spans="1:28" ht="18.75" x14ac:dyDescent="0.2">
      <c r="A11" s="97" t="s">
        <v>53</v>
      </c>
      <c r="B11" s="97"/>
      <c r="C11" s="97"/>
      <c r="E11" s="87">
        <v>0</v>
      </c>
      <c r="F11" s="87"/>
      <c r="H11" s="14">
        <v>0</v>
      </c>
      <c r="J11" s="14">
        <v>0</v>
      </c>
      <c r="L11" s="57">
        <v>38</v>
      </c>
      <c r="M11" s="56"/>
      <c r="N11" s="57">
        <v>22573823</v>
      </c>
      <c r="P11" s="57">
        <v>-32</v>
      </c>
      <c r="R11" s="57">
        <v>19791430</v>
      </c>
      <c r="S11" s="56"/>
      <c r="T11" s="57">
        <v>6</v>
      </c>
      <c r="U11" s="56"/>
      <c r="V11" s="57">
        <v>649311</v>
      </c>
      <c r="W11" s="56"/>
      <c r="X11" s="57">
        <v>3711063</v>
      </c>
      <c r="Y11" s="56"/>
      <c r="Z11" s="57">
        <v>3886515.9216</v>
      </c>
      <c r="AA11" s="58"/>
      <c r="AB11" s="59">
        <f t="shared" si="0"/>
        <v>2.5231603646505831E-5</v>
      </c>
    </row>
    <row r="12" spans="1:28" ht="21.75" thickBot="1" x14ac:dyDescent="0.25">
      <c r="A12" s="83" t="s">
        <v>54</v>
      </c>
      <c r="B12" s="83"/>
      <c r="C12" s="83"/>
      <c r="D12" s="28"/>
      <c r="E12" s="96">
        <f>SUM(E9:F11)</f>
        <v>1000</v>
      </c>
      <c r="F12" s="96"/>
      <c r="G12" s="30"/>
      <c r="H12" s="29">
        <f>SUM(H9:H11)</f>
        <v>24755966651</v>
      </c>
      <c r="I12" s="30"/>
      <c r="J12" s="29">
        <f>SUM(J9:J11)</f>
        <v>23449335202.400002</v>
      </c>
      <c r="K12" s="30"/>
      <c r="L12" s="29">
        <f>SUM(L9:L11)</f>
        <v>14849</v>
      </c>
      <c r="M12" s="30"/>
      <c r="N12" s="29">
        <f>SUM(N9:N11)</f>
        <v>373661698360</v>
      </c>
      <c r="O12" s="31"/>
      <c r="P12" s="29">
        <f>SUM(P9:P11)</f>
        <v>-9871</v>
      </c>
      <c r="Q12" s="31"/>
      <c r="R12" s="29">
        <f>SUM(R9:R11)</f>
        <v>242677203018</v>
      </c>
      <c r="S12" s="31"/>
      <c r="T12" s="29">
        <f>SUM(T9:T11)</f>
        <v>5978</v>
      </c>
      <c r="U12" s="31"/>
      <c r="V12" s="29">
        <f>SUM(V9:V11)</f>
        <v>31964579</v>
      </c>
      <c r="W12" s="31"/>
      <c r="X12" s="29">
        <f>SUM(X9:X11)</f>
        <v>159470716033</v>
      </c>
      <c r="Y12" s="31"/>
      <c r="Z12" s="29">
        <f>SUM(Z9:Z11)</f>
        <v>154033646693.64642</v>
      </c>
      <c r="AA12" s="31"/>
      <c r="AB12" s="29">
        <f>SUM(AB9)</f>
        <v>0.99958838770526215</v>
      </c>
    </row>
    <row r="13" spans="1:28" ht="13.5" thickTop="1" x14ac:dyDescent="0.2"/>
  </sheetData>
  <mergeCells count="21">
    <mergeCell ref="A8:C8"/>
    <mergeCell ref="E8:F8"/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9:C9"/>
    <mergeCell ref="E9:F9"/>
    <mergeCell ref="A12:C12"/>
    <mergeCell ref="E12:F12"/>
    <mergeCell ref="A11:C11"/>
    <mergeCell ref="E11:F11"/>
    <mergeCell ref="A10:C10"/>
    <mergeCell ref="E10:F10"/>
  </mergeCells>
  <pageMargins left="0.7" right="0.7" top="0.75" bottom="0.75" header="0.3" footer="0.3"/>
  <pageSetup paperSize="9" scale="39" orientation="portrait" r:id="rId1"/>
  <ignoredErrors>
    <ignoredError sqref="E12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B58D6-D9EA-4E4C-8664-0E4572CBA4C7}">
  <dimension ref="A1:Z42"/>
  <sheetViews>
    <sheetView rightToLeft="1" view="pageBreakPreview" zoomScaleNormal="100" zoomScaleSheetLayoutView="100" workbookViewId="0">
      <selection sqref="A1:Y1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10.5703125" bestFit="1" customWidth="1"/>
    <col min="4" max="4" width="1.28515625" customWidth="1"/>
    <col min="5" max="5" width="12.28515625" bestFit="1" customWidth="1"/>
    <col min="6" max="6" width="1.28515625" customWidth="1"/>
    <col min="7" max="7" width="15.5703125" bestFit="1" customWidth="1"/>
    <col min="8" max="8" width="1.28515625" customWidth="1"/>
    <col min="9" max="9" width="12.5703125" bestFit="1" customWidth="1"/>
    <col min="10" max="10" width="1.28515625" customWidth="1"/>
    <col min="11" max="11" width="10.85546875" bestFit="1" customWidth="1"/>
    <col min="12" max="12" width="1.28515625" customWidth="1"/>
    <col min="13" max="13" width="12" bestFit="1" customWidth="1"/>
    <col min="14" max="14" width="1.28515625" customWidth="1"/>
    <col min="15" max="15" width="10.5703125" bestFit="1" customWidth="1"/>
    <col min="16" max="16" width="1.28515625" customWidth="1"/>
    <col min="17" max="17" width="12.28515625" bestFit="1" customWidth="1"/>
    <col min="18" max="18" width="1.28515625" customWidth="1"/>
    <col min="19" max="19" width="15.5703125" bestFit="1" customWidth="1"/>
    <col min="20" max="20" width="1.28515625" customWidth="1"/>
    <col min="21" max="21" width="12.5703125" bestFit="1" customWidth="1"/>
    <col min="22" max="22" width="1.28515625" customWidth="1"/>
    <col min="23" max="23" width="10.85546875" bestFit="1" customWidth="1"/>
    <col min="24" max="24" width="1.28515625" customWidth="1"/>
    <col min="25" max="25" width="12" bestFit="1" customWidth="1"/>
    <col min="26" max="26" width="7.7109375" customWidth="1"/>
    <col min="27" max="27" width="0.28515625" customWidth="1"/>
  </cols>
  <sheetData>
    <row r="1" spans="1:26" ht="25.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39"/>
    </row>
    <row r="2" spans="1:26" ht="25.5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6" ht="25.5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26" ht="14.45" customHeight="1" x14ac:dyDescent="0.2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 ht="24" x14ac:dyDescent="0.2">
      <c r="A5" s="94" t="s">
        <v>59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1:26" ht="21" x14ac:dyDescent="0.2">
      <c r="C6" s="98" t="s">
        <v>178</v>
      </c>
      <c r="D6" s="98"/>
      <c r="E6" s="98"/>
      <c r="F6" s="98"/>
      <c r="G6" s="98"/>
      <c r="H6" s="98"/>
      <c r="I6" s="98"/>
      <c r="J6" s="98"/>
      <c r="K6" s="98"/>
      <c r="L6" s="98"/>
      <c r="M6" s="98"/>
      <c r="O6" s="98" t="s">
        <v>9</v>
      </c>
      <c r="P6" s="98"/>
      <c r="Q6" s="98"/>
      <c r="R6" s="98"/>
      <c r="S6" s="98"/>
      <c r="T6" s="98"/>
      <c r="U6" s="98"/>
      <c r="V6" s="98"/>
      <c r="W6" s="98"/>
      <c r="X6" s="98"/>
      <c r="Y6" s="98"/>
    </row>
    <row r="7" spans="1:26" ht="21" x14ac:dyDescent="0.2">
      <c r="A7" s="24" t="s">
        <v>55</v>
      </c>
      <c r="C7" s="25" t="s">
        <v>60</v>
      </c>
      <c r="D7" s="4"/>
      <c r="E7" s="25" t="s">
        <v>61</v>
      </c>
      <c r="F7" s="4"/>
      <c r="G7" s="25" t="s">
        <v>62</v>
      </c>
      <c r="H7" s="4"/>
      <c r="I7" s="25" t="s">
        <v>63</v>
      </c>
      <c r="J7" s="4"/>
      <c r="K7" s="25" t="s">
        <v>56</v>
      </c>
      <c r="L7" s="4"/>
      <c r="M7" s="25" t="s">
        <v>57</v>
      </c>
      <c r="N7" s="40"/>
      <c r="O7" s="41" t="s">
        <v>60</v>
      </c>
      <c r="P7" s="4"/>
      <c r="Q7" s="41" t="s">
        <v>61</v>
      </c>
      <c r="R7" s="4"/>
      <c r="S7" s="25" t="s">
        <v>62</v>
      </c>
      <c r="T7" s="4"/>
      <c r="U7" s="25" t="s">
        <v>63</v>
      </c>
      <c r="V7" s="4"/>
      <c r="W7" s="25" t="s">
        <v>56</v>
      </c>
      <c r="X7" s="4"/>
      <c r="Y7" s="25" t="s">
        <v>57</v>
      </c>
    </row>
    <row r="8" spans="1:26" ht="18.75" x14ac:dyDescent="0.2">
      <c r="A8" s="6" t="s">
        <v>64</v>
      </c>
      <c r="C8" s="6" t="s">
        <v>65</v>
      </c>
      <c r="E8" s="6" t="s">
        <v>66</v>
      </c>
      <c r="G8" s="6"/>
      <c r="I8" s="47">
        <v>66834029</v>
      </c>
      <c r="K8" s="47">
        <v>844</v>
      </c>
      <c r="M8" s="43" t="s">
        <v>67</v>
      </c>
      <c r="N8" s="42"/>
      <c r="O8" s="43" t="s">
        <v>65</v>
      </c>
      <c r="Q8" s="6" t="s">
        <v>66</v>
      </c>
      <c r="S8" s="6"/>
      <c r="U8" s="47">
        <v>66834029</v>
      </c>
      <c r="W8" s="47">
        <v>844</v>
      </c>
      <c r="Y8" s="43" t="s">
        <v>67</v>
      </c>
    </row>
    <row r="9" spans="1:26" ht="18.75" x14ac:dyDescent="0.2">
      <c r="A9" s="9" t="s">
        <v>68</v>
      </c>
      <c r="C9" s="9" t="s">
        <v>65</v>
      </c>
      <c r="E9" s="9" t="s">
        <v>66</v>
      </c>
      <c r="G9" s="9"/>
      <c r="I9" s="46">
        <v>20000000</v>
      </c>
      <c r="K9" s="46">
        <v>1610</v>
      </c>
      <c r="M9" s="42" t="s">
        <v>67</v>
      </c>
      <c r="N9" s="42"/>
      <c r="O9" s="49" t="s">
        <v>65</v>
      </c>
      <c r="Q9" s="9" t="s">
        <v>66</v>
      </c>
      <c r="S9" s="9"/>
      <c r="U9" s="46">
        <v>20000000</v>
      </c>
      <c r="W9" s="46">
        <v>1610</v>
      </c>
      <c r="Y9" s="42" t="s">
        <v>67</v>
      </c>
    </row>
    <row r="10" spans="1:26" ht="21.75" thickBot="1" x14ac:dyDescent="0.25">
      <c r="A10" s="16" t="s">
        <v>54</v>
      </c>
      <c r="C10" s="44"/>
      <c r="E10" s="44"/>
      <c r="G10" s="44"/>
      <c r="I10" s="45">
        <f>SUM(I8:I9)</f>
        <v>86834029</v>
      </c>
      <c r="K10" s="44"/>
      <c r="M10" s="44"/>
      <c r="O10" s="48"/>
      <c r="Q10" s="44"/>
      <c r="S10" s="44"/>
      <c r="U10" s="45">
        <f>SUM(U8:U9)</f>
        <v>86834029</v>
      </c>
      <c r="W10" s="44"/>
      <c r="Y10" s="44"/>
    </row>
    <row r="11" spans="1:26" ht="21.75" customHeight="1" thickTop="1" x14ac:dyDescent="0.2"/>
    <row r="12" spans="1:26" ht="21.75" customHeight="1" x14ac:dyDescent="0.2"/>
    <row r="13" spans="1:26" ht="21.75" customHeight="1" x14ac:dyDescent="0.2"/>
    <row r="14" spans="1:26" ht="21.75" customHeight="1" x14ac:dyDescent="0.2"/>
    <row r="15" spans="1:26" ht="21.75" customHeight="1" x14ac:dyDescent="0.2"/>
    <row r="16" spans="1:26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</sheetData>
  <mergeCells count="7">
    <mergeCell ref="C6:M6"/>
    <mergeCell ref="O6:Y6"/>
    <mergeCell ref="A1:Y1"/>
    <mergeCell ref="A2:Z2"/>
    <mergeCell ref="A3:Z3"/>
    <mergeCell ref="A4:Z4"/>
    <mergeCell ref="A5:Z5"/>
  </mergeCells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7"/>
  <sheetViews>
    <sheetView rightToLeft="1" view="pageBreakPreview" zoomScale="80" zoomScaleNormal="100" zoomScaleSheetLayoutView="80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7.5703125" bestFit="1" customWidth="1"/>
    <col min="19" max="19" width="1.28515625" customWidth="1"/>
    <col min="20" max="20" width="17.2851562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6.14062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.28515625" bestFit="1" customWidth="1"/>
    <col min="35" max="35" width="1.28515625" customWidth="1"/>
    <col min="36" max="36" width="17.28515625" bestFit="1" customWidth="1"/>
    <col min="37" max="37" width="1.28515625" customWidth="1"/>
    <col min="38" max="38" width="19.28515625" customWidth="1"/>
    <col min="39" max="39" width="4.85546875" customWidth="1"/>
  </cols>
  <sheetData>
    <row r="1" spans="1:38" ht="29.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8" ht="21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</row>
    <row r="3" spans="1:38" ht="21.7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</row>
    <row r="4" spans="1:38" ht="14.45" customHeight="1" x14ac:dyDescent="0.2"/>
    <row r="5" spans="1:38" ht="14.45" customHeight="1" x14ac:dyDescent="0.2">
      <c r="A5" s="2" t="s">
        <v>69</v>
      </c>
      <c r="B5" s="94" t="s">
        <v>70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</row>
    <row r="6" spans="1:38" ht="14.45" customHeight="1" x14ac:dyDescent="0.2">
      <c r="A6" s="88" t="s">
        <v>71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 t="s">
        <v>7</v>
      </c>
      <c r="Q6" s="88"/>
      <c r="R6" s="88"/>
      <c r="S6" s="88"/>
      <c r="T6" s="88"/>
      <c r="V6" s="88" t="s">
        <v>8</v>
      </c>
      <c r="W6" s="88"/>
      <c r="X6" s="88"/>
      <c r="Y6" s="88"/>
      <c r="Z6" s="88"/>
      <c r="AA6" s="88"/>
      <c r="AB6" s="88"/>
      <c r="AD6" s="88" t="s">
        <v>9</v>
      </c>
      <c r="AE6" s="88"/>
      <c r="AF6" s="88"/>
      <c r="AG6" s="88"/>
      <c r="AH6" s="88"/>
      <c r="AI6" s="88"/>
      <c r="AJ6" s="88"/>
      <c r="AK6" s="88"/>
      <c r="AL6" s="88"/>
    </row>
    <row r="7" spans="1:38" ht="14.4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V7" s="92" t="s">
        <v>10</v>
      </c>
      <c r="W7" s="92"/>
      <c r="X7" s="92"/>
      <c r="Y7" s="4"/>
      <c r="Z7" s="92" t="s">
        <v>11</v>
      </c>
      <c r="AA7" s="92"/>
      <c r="AB7" s="92"/>
      <c r="AD7" s="4"/>
      <c r="AE7" s="4"/>
      <c r="AF7" s="4"/>
      <c r="AG7" s="4"/>
      <c r="AH7" s="4"/>
      <c r="AI7" s="4"/>
      <c r="AJ7" s="4"/>
      <c r="AK7" s="4"/>
      <c r="AL7" s="4"/>
    </row>
    <row r="8" spans="1:38" ht="14.45" customHeight="1" x14ac:dyDescent="0.2">
      <c r="A8" s="88" t="s">
        <v>72</v>
      </c>
      <c r="B8" s="88"/>
      <c r="D8" s="3" t="s">
        <v>73</v>
      </c>
      <c r="F8" s="3" t="s">
        <v>74</v>
      </c>
      <c r="H8" s="3" t="s">
        <v>75</v>
      </c>
      <c r="J8" s="3" t="s">
        <v>76</v>
      </c>
      <c r="L8" s="3" t="s">
        <v>77</v>
      </c>
      <c r="N8" s="3" t="s">
        <v>58</v>
      </c>
      <c r="P8" s="3" t="s">
        <v>13</v>
      </c>
      <c r="R8" s="3" t="s">
        <v>14</v>
      </c>
      <c r="T8" s="3" t="s">
        <v>15</v>
      </c>
      <c r="V8" s="5" t="s">
        <v>13</v>
      </c>
      <c r="W8" s="4"/>
      <c r="X8" s="5" t="s">
        <v>14</v>
      </c>
      <c r="Z8" s="5" t="s">
        <v>13</v>
      </c>
      <c r="AA8" s="4"/>
      <c r="AB8" s="5" t="s">
        <v>16</v>
      </c>
      <c r="AD8" s="3" t="s">
        <v>13</v>
      </c>
      <c r="AF8" s="3" t="s">
        <v>17</v>
      </c>
      <c r="AH8" s="3" t="s">
        <v>14</v>
      </c>
      <c r="AJ8" s="3" t="s">
        <v>15</v>
      </c>
      <c r="AL8" s="3" t="s">
        <v>18</v>
      </c>
    </row>
    <row r="9" spans="1:38" ht="21.75" customHeight="1" x14ac:dyDescent="0.2">
      <c r="A9" s="89" t="s">
        <v>78</v>
      </c>
      <c r="B9" s="89"/>
      <c r="D9" s="6" t="s">
        <v>79</v>
      </c>
      <c r="F9" s="6" t="s">
        <v>79</v>
      </c>
      <c r="H9" s="6" t="s">
        <v>80</v>
      </c>
      <c r="J9" s="6" t="s">
        <v>81</v>
      </c>
      <c r="L9" s="8">
        <v>23</v>
      </c>
      <c r="N9" s="8">
        <v>23</v>
      </c>
      <c r="P9" s="7">
        <v>90000</v>
      </c>
      <c r="R9" s="7">
        <v>73299835125</v>
      </c>
      <c r="T9" s="7">
        <v>72194722762</v>
      </c>
      <c r="V9" s="7">
        <v>0</v>
      </c>
      <c r="X9" s="7">
        <v>0</v>
      </c>
      <c r="Z9" s="7">
        <v>90000</v>
      </c>
      <c r="AB9" s="7">
        <v>74083695075</v>
      </c>
      <c r="AD9" s="7">
        <v>0</v>
      </c>
      <c r="AF9" s="7">
        <v>0</v>
      </c>
      <c r="AH9" s="7">
        <v>0</v>
      </c>
      <c r="AJ9" s="7">
        <v>0</v>
      </c>
      <c r="AL9" s="8">
        <f>AJ9/$AJ$17</f>
        <v>0</v>
      </c>
    </row>
    <row r="10" spans="1:38" ht="21.75" customHeight="1" x14ac:dyDescent="0.2">
      <c r="A10" s="86" t="s">
        <v>179</v>
      </c>
      <c r="B10" s="86"/>
      <c r="D10" s="9" t="s">
        <v>79</v>
      </c>
      <c r="F10" s="9" t="s">
        <v>186</v>
      </c>
      <c r="H10" s="27" t="s">
        <v>187</v>
      </c>
      <c r="J10" s="27" t="s">
        <v>188</v>
      </c>
      <c r="L10" s="27">
        <v>44</v>
      </c>
      <c r="N10" s="27">
        <v>44</v>
      </c>
      <c r="P10" s="27">
        <v>10937149</v>
      </c>
      <c r="Q10" s="27"/>
      <c r="R10" s="27">
        <v>10937149000</v>
      </c>
      <c r="S10" s="27"/>
      <c r="T10" s="27">
        <v>10937149000</v>
      </c>
      <c r="V10" s="10"/>
      <c r="X10" s="10"/>
      <c r="Z10" s="10"/>
      <c r="AB10" s="10"/>
      <c r="AD10" s="27">
        <v>10937149</v>
      </c>
      <c r="AF10" s="27">
        <v>1000</v>
      </c>
      <c r="AH10" s="27">
        <v>10937149000</v>
      </c>
      <c r="AJ10" s="27">
        <v>10937149000</v>
      </c>
      <c r="AL10" s="11">
        <f t="shared" ref="AL10:AL16" si="0">AJ10/$AJ$17</f>
        <v>0.12747647536275317</v>
      </c>
    </row>
    <row r="11" spans="1:38" ht="21.75" customHeight="1" x14ac:dyDescent="0.2">
      <c r="A11" s="86" t="s">
        <v>180</v>
      </c>
      <c r="B11" s="86"/>
      <c r="D11" s="9" t="s">
        <v>79</v>
      </c>
      <c r="F11" s="9" t="s">
        <v>186</v>
      </c>
      <c r="H11" s="27" t="s">
        <v>189</v>
      </c>
      <c r="J11" s="27" t="s">
        <v>190</v>
      </c>
      <c r="L11" s="27">
        <v>44</v>
      </c>
      <c r="N11" s="27">
        <v>44</v>
      </c>
      <c r="P11" s="27">
        <v>10000000</v>
      </c>
      <c r="Q11" s="27"/>
      <c r="R11" s="27">
        <v>10000000000</v>
      </c>
      <c r="S11" s="27"/>
      <c r="T11" s="27">
        <v>10000000000</v>
      </c>
      <c r="V11" s="10"/>
      <c r="X11" s="10"/>
      <c r="Z11" s="10"/>
      <c r="AB11" s="10"/>
      <c r="AD11" s="27">
        <v>10000000</v>
      </c>
      <c r="AF11" s="27">
        <v>1000</v>
      </c>
      <c r="AH11" s="27">
        <v>10000000000</v>
      </c>
      <c r="AJ11" s="27">
        <v>10000000000</v>
      </c>
      <c r="AL11" s="11">
        <f t="shared" si="0"/>
        <v>0.1165536607051373</v>
      </c>
    </row>
    <row r="12" spans="1:38" ht="21.75" customHeight="1" x14ac:dyDescent="0.2">
      <c r="A12" s="86" t="s">
        <v>181</v>
      </c>
      <c r="B12" s="86"/>
      <c r="D12" s="9" t="s">
        <v>79</v>
      </c>
      <c r="F12" s="9" t="s">
        <v>186</v>
      </c>
      <c r="H12" s="27" t="s">
        <v>191</v>
      </c>
      <c r="J12" s="27" t="s">
        <v>192</v>
      </c>
      <c r="L12" s="27">
        <v>44</v>
      </c>
      <c r="N12" s="27">
        <v>44</v>
      </c>
      <c r="P12" s="27">
        <v>10000000</v>
      </c>
      <c r="Q12" s="27"/>
      <c r="R12" s="27">
        <v>10000000000</v>
      </c>
      <c r="S12" s="27"/>
      <c r="T12" s="27">
        <v>10000000000</v>
      </c>
      <c r="V12" s="10"/>
      <c r="X12" s="10"/>
      <c r="Z12" s="10"/>
      <c r="AB12" s="10"/>
      <c r="AD12" s="27">
        <v>10000000</v>
      </c>
      <c r="AF12" s="27">
        <v>1000</v>
      </c>
      <c r="AH12" s="27">
        <v>10000000000</v>
      </c>
      <c r="AJ12" s="27">
        <v>10000000000</v>
      </c>
      <c r="AL12" s="11">
        <f t="shared" si="0"/>
        <v>0.1165536607051373</v>
      </c>
    </row>
    <row r="13" spans="1:38" ht="21.75" customHeight="1" x14ac:dyDescent="0.2">
      <c r="A13" s="86" t="s">
        <v>182</v>
      </c>
      <c r="B13" s="86"/>
      <c r="D13" s="9" t="s">
        <v>79</v>
      </c>
      <c r="F13" s="9" t="s">
        <v>186</v>
      </c>
      <c r="H13" s="27" t="s">
        <v>193</v>
      </c>
      <c r="J13" s="27" t="s">
        <v>194</v>
      </c>
      <c r="L13" s="27">
        <v>43</v>
      </c>
      <c r="N13" s="27">
        <v>43</v>
      </c>
      <c r="P13" s="27">
        <v>5053392</v>
      </c>
      <c r="Q13" s="27"/>
      <c r="R13" s="27">
        <v>5053392000</v>
      </c>
      <c r="S13" s="27"/>
      <c r="T13" s="27">
        <v>5053392000</v>
      </c>
      <c r="V13" s="10"/>
      <c r="X13" s="10"/>
      <c r="Z13" s="10"/>
      <c r="AB13" s="10"/>
      <c r="AD13" s="27">
        <v>5053392</v>
      </c>
      <c r="AF13" s="27">
        <v>1000</v>
      </c>
      <c r="AH13" s="27">
        <v>5053392000</v>
      </c>
      <c r="AJ13" s="27">
        <v>5053392000</v>
      </c>
      <c r="AL13" s="11">
        <f t="shared" si="0"/>
        <v>5.8899133657805518E-2</v>
      </c>
    </row>
    <row r="14" spans="1:38" ht="21.75" customHeight="1" x14ac:dyDescent="0.2">
      <c r="A14" s="86" t="s">
        <v>183</v>
      </c>
      <c r="B14" s="86"/>
      <c r="D14" s="9" t="s">
        <v>79</v>
      </c>
      <c r="F14" s="9" t="s">
        <v>186</v>
      </c>
      <c r="H14" s="27" t="s">
        <v>195</v>
      </c>
      <c r="J14" s="27" t="s">
        <v>196</v>
      </c>
      <c r="L14" s="27">
        <v>44</v>
      </c>
      <c r="N14" s="27">
        <v>44</v>
      </c>
      <c r="P14" s="27">
        <v>25000000</v>
      </c>
      <c r="Q14" s="27"/>
      <c r="R14" s="27">
        <v>25000000000</v>
      </c>
      <c r="S14" s="27"/>
      <c r="T14" s="27">
        <v>25000000000</v>
      </c>
      <c r="V14" s="10"/>
      <c r="X14" s="10"/>
      <c r="Z14" s="10"/>
      <c r="AB14" s="10"/>
      <c r="AD14" s="27">
        <v>25000000</v>
      </c>
      <c r="AF14" s="27">
        <v>1000</v>
      </c>
      <c r="AH14" s="27">
        <v>25000000000</v>
      </c>
      <c r="AJ14" s="27">
        <v>25000000000</v>
      </c>
      <c r="AL14" s="11">
        <f t="shared" si="0"/>
        <v>0.29138415176284321</v>
      </c>
    </row>
    <row r="15" spans="1:38" ht="21.75" customHeight="1" x14ac:dyDescent="0.2">
      <c r="A15" s="86" t="s">
        <v>184</v>
      </c>
      <c r="B15" s="86"/>
      <c r="D15" s="9" t="s">
        <v>79</v>
      </c>
      <c r="F15" s="9" t="s">
        <v>186</v>
      </c>
      <c r="H15" s="34" t="s">
        <v>197</v>
      </c>
      <c r="J15" s="34" t="s">
        <v>198</v>
      </c>
      <c r="L15" s="27">
        <v>44</v>
      </c>
      <c r="N15" s="27">
        <v>44</v>
      </c>
      <c r="P15" s="27">
        <v>4806850</v>
      </c>
      <c r="Q15" s="27"/>
      <c r="R15" s="27">
        <v>4806850000</v>
      </c>
      <c r="S15" s="27"/>
      <c r="T15" s="27">
        <v>4806850000</v>
      </c>
      <c r="V15" s="10"/>
      <c r="X15" s="10"/>
      <c r="Z15" s="10"/>
      <c r="AB15" s="10"/>
      <c r="AD15" s="27">
        <v>4806850</v>
      </c>
      <c r="AF15" s="27">
        <v>1000</v>
      </c>
      <c r="AH15" s="27">
        <v>4806850000</v>
      </c>
      <c r="AJ15" s="27">
        <v>4806850000</v>
      </c>
      <c r="AL15" s="11">
        <f t="shared" si="0"/>
        <v>5.602559639604892E-2</v>
      </c>
    </row>
    <row r="16" spans="1:38" ht="21.75" customHeight="1" x14ac:dyDescent="0.2">
      <c r="A16" s="86" t="s">
        <v>185</v>
      </c>
      <c r="B16" s="86"/>
      <c r="D16" s="9" t="s">
        <v>79</v>
      </c>
      <c r="F16" s="9" t="s">
        <v>186</v>
      </c>
      <c r="H16" s="34" t="s">
        <v>199</v>
      </c>
      <c r="J16" s="34" t="s">
        <v>200</v>
      </c>
      <c r="L16" s="27">
        <v>45</v>
      </c>
      <c r="N16" s="27">
        <v>45</v>
      </c>
      <c r="P16" s="10">
        <v>20000000</v>
      </c>
      <c r="R16" s="10">
        <v>20000000000</v>
      </c>
      <c r="T16" s="10">
        <v>20000000000</v>
      </c>
      <c r="V16" s="10"/>
      <c r="X16" s="10"/>
      <c r="Z16" s="10"/>
      <c r="AB16" s="10"/>
      <c r="AD16" s="10">
        <v>20000000</v>
      </c>
      <c r="AF16" s="27">
        <v>1000</v>
      </c>
      <c r="AH16" s="10">
        <v>20000000000</v>
      </c>
      <c r="AJ16" s="10">
        <v>20000000000</v>
      </c>
      <c r="AL16" s="11">
        <f t="shared" si="0"/>
        <v>0.2331073214102746</v>
      </c>
    </row>
    <row r="17" spans="1:38" s="35" customFormat="1" ht="21.75" customHeight="1" x14ac:dyDescent="0.2">
      <c r="A17" s="83" t="s">
        <v>54</v>
      </c>
      <c r="B17" s="83"/>
      <c r="D17" s="38"/>
      <c r="F17" s="38"/>
      <c r="H17" s="38"/>
      <c r="J17" s="38"/>
      <c r="L17" s="38"/>
      <c r="N17" s="38"/>
      <c r="P17" s="38">
        <f>SUM(P9:P16)</f>
        <v>85887391</v>
      </c>
      <c r="R17" s="38">
        <f>SUM(R9:R16)</f>
        <v>159097226125</v>
      </c>
      <c r="T17" s="38">
        <f>SUM(T9:T16)</f>
        <v>157992113762</v>
      </c>
      <c r="V17" s="38">
        <v>0</v>
      </c>
      <c r="X17" s="38">
        <v>0</v>
      </c>
      <c r="Z17" s="38">
        <f>SUM(Z9:Z16)</f>
        <v>90000</v>
      </c>
      <c r="AB17" s="38">
        <f>SUM(AB9:AB16)</f>
        <v>74083695075</v>
      </c>
      <c r="AD17" s="38">
        <f>SUM(AD9:AD16)</f>
        <v>85797391</v>
      </c>
      <c r="AF17" s="38"/>
      <c r="AH17" s="38">
        <f>SUM(AH9:AH16)</f>
        <v>85797391000</v>
      </c>
      <c r="AJ17" s="38">
        <f>SUM(AJ9:AJ16)</f>
        <v>85797391000</v>
      </c>
      <c r="AL17" s="73">
        <f>SUM(AL9:AL16)</f>
        <v>0.99999999999999989</v>
      </c>
    </row>
  </sheetData>
  <mergeCells count="20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7:B17"/>
    <mergeCell ref="A10:B10"/>
    <mergeCell ref="A11:B11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9" scale="42" fitToHeight="0" orientation="landscape" r:id="rId1"/>
  <ignoredErrors>
    <ignoredError sqref="Z17:AB17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6"/>
  <sheetViews>
    <sheetView rightToLeft="1" view="pageBreakPreview" zoomScaleNormal="100" zoomScaleSheetLayoutView="100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21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21.7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ht="26.25" customHeight="1" x14ac:dyDescent="0.2">
      <c r="A4" s="94" t="s">
        <v>82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3" ht="26.25" customHeight="1" x14ac:dyDescent="0.2">
      <c r="A5" s="94" t="s">
        <v>83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ht="14.45" customHeight="1" x14ac:dyDescent="0.2"/>
    <row r="7" spans="1:13" ht="14.45" customHeight="1" x14ac:dyDescent="0.2">
      <c r="C7" s="88" t="s">
        <v>9</v>
      </c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3" ht="14.45" customHeight="1" x14ac:dyDescent="0.2">
      <c r="A8" s="3" t="s">
        <v>84</v>
      </c>
      <c r="C8" s="5" t="s">
        <v>13</v>
      </c>
      <c r="D8" s="4"/>
      <c r="E8" s="5" t="s">
        <v>85</v>
      </c>
      <c r="F8" s="4"/>
      <c r="G8" s="5" t="s">
        <v>86</v>
      </c>
      <c r="H8" s="4"/>
      <c r="I8" s="5" t="s">
        <v>87</v>
      </c>
      <c r="J8" s="4"/>
      <c r="K8" s="5" t="s">
        <v>88</v>
      </c>
      <c r="L8" s="4"/>
      <c r="M8" s="5" t="s">
        <v>89</v>
      </c>
    </row>
    <row r="9" spans="1:13" ht="21.75" customHeight="1" x14ac:dyDescent="0.2">
      <c r="A9" s="6" t="s">
        <v>43</v>
      </c>
      <c r="C9" s="7">
        <v>28380000</v>
      </c>
      <c r="E9" s="7">
        <v>2604</v>
      </c>
      <c r="G9" s="51">
        <v>-40</v>
      </c>
      <c r="I9" s="60" t="s">
        <v>90</v>
      </c>
      <c r="K9" s="7">
        <v>44340912000</v>
      </c>
      <c r="M9" s="6" t="s">
        <v>91</v>
      </c>
    </row>
    <row r="10" spans="1:13" ht="21.75" customHeight="1" x14ac:dyDescent="0.2">
      <c r="A10" s="9" t="s">
        <v>41</v>
      </c>
      <c r="C10" s="10">
        <v>15000000</v>
      </c>
      <c r="E10" s="10">
        <v>2012</v>
      </c>
      <c r="G10" s="54">
        <v>-40</v>
      </c>
      <c r="I10" s="61" t="s">
        <v>92</v>
      </c>
      <c r="K10" s="10">
        <v>18108000000</v>
      </c>
      <c r="M10" s="9" t="s">
        <v>91</v>
      </c>
    </row>
    <row r="11" spans="1:13" ht="21.75" customHeight="1" x14ac:dyDescent="0.2">
      <c r="A11" s="9" t="s">
        <v>26</v>
      </c>
      <c r="C11" s="10">
        <v>5099672</v>
      </c>
      <c r="E11" s="10">
        <v>13060</v>
      </c>
      <c r="G11" s="54">
        <v>-20</v>
      </c>
      <c r="I11" s="61" t="s">
        <v>93</v>
      </c>
      <c r="K11" s="10">
        <v>53281373056</v>
      </c>
      <c r="M11" s="9" t="s">
        <v>91</v>
      </c>
    </row>
    <row r="12" spans="1:13" ht="21.75" customHeight="1" x14ac:dyDescent="0.2">
      <c r="A12" s="9" t="s">
        <v>44</v>
      </c>
      <c r="C12" s="10">
        <v>1500000</v>
      </c>
      <c r="E12" s="10">
        <v>27070</v>
      </c>
      <c r="G12" s="54">
        <v>-20</v>
      </c>
      <c r="I12" s="61" t="s">
        <v>94</v>
      </c>
      <c r="K12" s="10">
        <v>32484000000</v>
      </c>
      <c r="M12" s="9" t="s">
        <v>91</v>
      </c>
    </row>
    <row r="13" spans="1:13" ht="21.75" customHeight="1" x14ac:dyDescent="0.2">
      <c r="A13" s="9" t="s">
        <v>39</v>
      </c>
      <c r="C13" s="10">
        <v>6500000</v>
      </c>
      <c r="E13" s="10">
        <v>10420</v>
      </c>
      <c r="G13" s="54">
        <v>-20</v>
      </c>
      <c r="I13" s="61" t="s">
        <v>95</v>
      </c>
      <c r="K13" s="10">
        <v>54184000000</v>
      </c>
      <c r="M13" s="9" t="s">
        <v>91</v>
      </c>
    </row>
    <row r="14" spans="1:13" ht="21.75" customHeight="1" x14ac:dyDescent="0.2">
      <c r="A14" s="9" t="s">
        <v>30</v>
      </c>
      <c r="C14" s="10">
        <v>3000000</v>
      </c>
      <c r="E14" s="10">
        <v>18930</v>
      </c>
      <c r="G14" s="54">
        <v>-20</v>
      </c>
      <c r="I14" s="61" t="s">
        <v>96</v>
      </c>
      <c r="K14" s="10">
        <v>45432000000</v>
      </c>
      <c r="M14" s="9" t="s">
        <v>91</v>
      </c>
    </row>
    <row r="15" spans="1:13" ht="21.75" customHeight="1" x14ac:dyDescent="0.2">
      <c r="A15" s="12" t="s">
        <v>25</v>
      </c>
      <c r="C15" s="14">
        <v>1000000</v>
      </c>
      <c r="E15" s="14">
        <v>52660</v>
      </c>
      <c r="G15" s="57">
        <v>-20</v>
      </c>
      <c r="I15" s="62" t="s">
        <v>97</v>
      </c>
      <c r="K15" s="14">
        <v>42128000000</v>
      </c>
      <c r="M15" s="12" t="s">
        <v>91</v>
      </c>
    </row>
    <row r="16" spans="1:13" s="35" customFormat="1" ht="21.75" customHeight="1" x14ac:dyDescent="0.2">
      <c r="A16" s="16" t="s">
        <v>54</v>
      </c>
      <c r="C16" s="38">
        <f>SUM(C9:C15)</f>
        <v>60479672</v>
      </c>
      <c r="E16" s="38"/>
      <c r="G16" s="38"/>
      <c r="I16" s="38"/>
      <c r="K16" s="38">
        <f>SUM(K9:K15)</f>
        <v>289958285056</v>
      </c>
      <c r="M16" s="38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scale="93" fitToHeight="0" orientation="landscape" r:id="rId1"/>
  <ignoredErrors>
    <ignoredError sqref="I9:I1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view="pageBreakPreview" zoomScaleNormal="100" zoomScaleSheetLayoutView="100" workbookViewId="0">
      <selection sqref="A1:L1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4.28515625" bestFit="1" customWidth="1"/>
    <col min="5" max="5" width="1.28515625" customWidth="1"/>
    <col min="6" max="6" width="16.42578125" bestFit="1" customWidth="1"/>
    <col min="7" max="7" width="1.28515625" customWidth="1"/>
    <col min="8" max="8" width="15.85546875" bestFit="1" customWidth="1"/>
    <col min="9" max="9" width="1.28515625" customWidth="1"/>
    <col min="10" max="10" width="14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21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1.7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14.45" customHeight="1" x14ac:dyDescent="0.2"/>
    <row r="5" spans="1:12" ht="14.45" customHeight="1" x14ac:dyDescent="0.2">
      <c r="A5" s="2" t="s">
        <v>98</v>
      </c>
      <c r="B5" s="94" t="s">
        <v>99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2" ht="14.45" customHeight="1" x14ac:dyDescent="0.2">
      <c r="D6" s="3" t="s">
        <v>7</v>
      </c>
      <c r="F6" s="88" t="s">
        <v>8</v>
      </c>
      <c r="G6" s="88"/>
      <c r="H6" s="88"/>
      <c r="J6" s="3" t="s">
        <v>9</v>
      </c>
    </row>
    <row r="7" spans="1:12" ht="14.45" customHeight="1" x14ac:dyDescent="0.2">
      <c r="D7" s="4"/>
      <c r="F7" s="4"/>
      <c r="G7" s="4"/>
      <c r="H7" s="4"/>
      <c r="J7" s="4"/>
    </row>
    <row r="8" spans="1:12" ht="14.45" customHeight="1" x14ac:dyDescent="0.2">
      <c r="A8" s="88" t="s">
        <v>100</v>
      </c>
      <c r="B8" s="88"/>
      <c r="D8" s="3" t="s">
        <v>101</v>
      </c>
      <c r="F8" s="3" t="s">
        <v>102</v>
      </c>
      <c r="H8" s="3" t="s">
        <v>103</v>
      </c>
      <c r="J8" s="3" t="s">
        <v>101</v>
      </c>
      <c r="L8" s="3" t="s">
        <v>18</v>
      </c>
    </row>
    <row r="9" spans="1:12" ht="21.75" customHeight="1" x14ac:dyDescent="0.2">
      <c r="A9" s="101" t="s">
        <v>201</v>
      </c>
      <c r="B9" s="101"/>
      <c r="D9" s="10">
        <v>10179373</v>
      </c>
      <c r="F9" s="10">
        <v>14340306680</v>
      </c>
      <c r="H9" s="10">
        <v>13725719000</v>
      </c>
      <c r="J9" s="10">
        <v>624767053</v>
      </c>
      <c r="L9" s="11">
        <f>J9/$J$13</f>
        <v>0.19314473178358102</v>
      </c>
    </row>
    <row r="10" spans="1:12" ht="21.75" customHeight="1" x14ac:dyDescent="0.2">
      <c r="A10" s="101" t="s">
        <v>202</v>
      </c>
      <c r="B10" s="101"/>
      <c r="D10" s="10">
        <v>2242771</v>
      </c>
      <c r="F10" s="10">
        <v>9490</v>
      </c>
      <c r="H10" s="10">
        <v>0</v>
      </c>
      <c r="J10" s="10">
        <v>2252261</v>
      </c>
      <c r="L10" s="32">
        <f t="shared" ref="L10:L12" si="0">J10/$J$13</f>
        <v>6.9627926866946987E-4</v>
      </c>
    </row>
    <row r="11" spans="1:12" ht="21.75" customHeight="1" x14ac:dyDescent="0.2">
      <c r="A11" s="86" t="s">
        <v>203</v>
      </c>
      <c r="B11" s="86"/>
      <c r="D11" s="10">
        <v>3621900587</v>
      </c>
      <c r="F11" s="10">
        <v>96416004632</v>
      </c>
      <c r="H11" s="10">
        <v>97432950065</v>
      </c>
      <c r="J11" s="10">
        <v>2604955154</v>
      </c>
      <c r="L11" s="11">
        <f t="shared" si="0"/>
        <v>0.80531353583971232</v>
      </c>
    </row>
    <row r="12" spans="1:12" ht="21.75" customHeight="1" x14ac:dyDescent="0.2">
      <c r="A12" s="86" t="s">
        <v>204</v>
      </c>
      <c r="B12" s="86"/>
      <c r="D12" s="10">
        <v>2723277</v>
      </c>
      <c r="F12" s="10">
        <v>11518</v>
      </c>
      <c r="H12" s="10">
        <v>0</v>
      </c>
      <c r="J12" s="10">
        <v>2734795</v>
      </c>
      <c r="L12" s="11">
        <f t="shared" si="0"/>
        <v>8.4545310803717819E-4</v>
      </c>
    </row>
    <row r="13" spans="1:12" s="35" customFormat="1" ht="21.75" customHeight="1" thickBot="1" x14ac:dyDescent="0.25">
      <c r="A13" s="83" t="s">
        <v>54</v>
      </c>
      <c r="B13" s="83"/>
      <c r="D13" s="38">
        <v>3637046008</v>
      </c>
      <c r="F13" s="38">
        <v>110756332320</v>
      </c>
      <c r="H13" s="38">
        <v>111158669065</v>
      </c>
      <c r="J13" s="38">
        <v>3234709263</v>
      </c>
      <c r="L13" s="38">
        <f>SUM(L9:L12)</f>
        <v>1</v>
      </c>
    </row>
  </sheetData>
  <mergeCells count="11">
    <mergeCell ref="A1:L1"/>
    <mergeCell ref="A2:L2"/>
    <mergeCell ref="A3:L3"/>
    <mergeCell ref="B5:L5"/>
    <mergeCell ref="F6:H6"/>
    <mergeCell ref="A12:B12"/>
    <mergeCell ref="A13:B13"/>
    <mergeCell ref="A9:B9"/>
    <mergeCell ref="A10:B10"/>
    <mergeCell ref="A8:B8"/>
    <mergeCell ref="A11:B11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Normal="100" zoomScaleSheetLayoutView="100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21.75" customHeight="1" x14ac:dyDescent="0.2">
      <c r="A2" s="93" t="s">
        <v>104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21.7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4.45" customHeight="1" x14ac:dyDescent="0.2"/>
    <row r="5" spans="1:10" ht="29.1" customHeight="1" x14ac:dyDescent="0.2">
      <c r="A5" s="2" t="s">
        <v>105</v>
      </c>
      <c r="B5" s="94" t="s">
        <v>106</v>
      </c>
      <c r="C5" s="94"/>
      <c r="D5" s="94"/>
      <c r="E5" s="94"/>
      <c r="F5" s="94"/>
      <c r="G5" s="94"/>
      <c r="H5" s="94"/>
      <c r="I5" s="94"/>
      <c r="J5" s="94"/>
    </row>
    <row r="6" spans="1:10" ht="14.45" customHeight="1" x14ac:dyDescent="0.2"/>
    <row r="7" spans="1:10" ht="14.45" customHeight="1" x14ac:dyDescent="0.2">
      <c r="A7" s="88" t="s">
        <v>107</v>
      </c>
      <c r="B7" s="88"/>
      <c r="D7" s="3" t="s">
        <v>108</v>
      </c>
      <c r="F7" s="3" t="s">
        <v>101</v>
      </c>
      <c r="H7" s="3" t="s">
        <v>109</v>
      </c>
      <c r="J7" s="3" t="s">
        <v>110</v>
      </c>
    </row>
    <row r="8" spans="1:10" ht="21.75" customHeight="1" x14ac:dyDescent="0.2">
      <c r="A8" s="89" t="s">
        <v>111</v>
      </c>
      <c r="B8" s="89"/>
      <c r="D8" s="6" t="s">
        <v>112</v>
      </c>
      <c r="F8" s="51">
        <f>'درآمد سرمایه گذاری در سهام'!J45</f>
        <v>-98088370971</v>
      </c>
      <c r="G8" s="56"/>
      <c r="H8" s="67">
        <f>F8/$F$13</f>
        <v>1.0583936413889645</v>
      </c>
      <c r="I8" s="68"/>
      <c r="J8" s="63">
        <f>F8/سهام!$Z$41</f>
        <v>-0.1026443546673686</v>
      </c>
    </row>
    <row r="9" spans="1:10" ht="21.75" customHeight="1" x14ac:dyDescent="0.2">
      <c r="A9" s="86" t="s">
        <v>207</v>
      </c>
      <c r="B9" s="86"/>
      <c r="D9" s="9" t="s">
        <v>113</v>
      </c>
      <c r="F9" s="54">
        <f>'درآمد سرمایه گذاری درسپرده کالا'!J12</f>
        <v>-400183852</v>
      </c>
      <c r="G9" s="56"/>
      <c r="H9" s="69">
        <f t="shared" ref="H9:H12" si="0">F9/$F$13</f>
        <v>4.3180658435908416E-3</v>
      </c>
      <c r="I9" s="68"/>
      <c r="J9" s="65">
        <f>F9/سهام!$Z$41</f>
        <v>-4.1877148973129666E-4</v>
      </c>
    </row>
    <row r="10" spans="1:10" ht="21.75" customHeight="1" x14ac:dyDescent="0.2">
      <c r="A10" s="86" t="s">
        <v>114</v>
      </c>
      <c r="B10" s="86"/>
      <c r="D10" s="9" t="s">
        <v>115</v>
      </c>
      <c r="F10" s="54">
        <f>'درآمد سرمایه گذاری در اوراق به'!J18</f>
        <v>5486692650</v>
      </c>
      <c r="G10" s="56"/>
      <c r="H10" s="52">
        <f t="shared" si="0"/>
        <v>-5.9202539052590049E-2</v>
      </c>
      <c r="I10" s="68"/>
      <c r="J10" s="64">
        <f>F10/سهام!$Z$41</f>
        <v>5.7415371541234897E-3</v>
      </c>
    </row>
    <row r="11" spans="1:10" ht="21.75" customHeight="1" x14ac:dyDescent="0.2">
      <c r="A11" s="86" t="s">
        <v>116</v>
      </c>
      <c r="B11" s="86"/>
      <c r="D11" s="9" t="s">
        <v>117</v>
      </c>
      <c r="F11" s="54">
        <f>'درآمد سپرده بانکی'!D12</f>
        <v>2714807</v>
      </c>
      <c r="G11" s="56"/>
      <c r="H11" s="66">
        <f t="shared" si="0"/>
        <v>-2.9293324355929586E-5</v>
      </c>
      <c r="I11" s="68"/>
      <c r="J11" s="69">
        <f>F11/سهام!$Z$41</f>
        <v>2.8409036647559489E-6</v>
      </c>
    </row>
    <row r="12" spans="1:10" ht="21.75" customHeight="1" x14ac:dyDescent="0.2">
      <c r="A12" s="97" t="s">
        <v>118</v>
      </c>
      <c r="B12" s="97"/>
      <c r="D12" s="12" t="s">
        <v>119</v>
      </c>
      <c r="F12" s="57">
        <f>'سایر درآمدها'!D11</f>
        <v>322503124</v>
      </c>
      <c r="G12" s="56"/>
      <c r="H12" s="64">
        <f t="shared" si="0"/>
        <v>-3.4798748556094704E-3</v>
      </c>
      <c r="I12" s="68"/>
      <c r="J12" s="65">
        <f>F12/سهام!$Z$41</f>
        <v>3.3748266704293977E-4</v>
      </c>
    </row>
    <row r="13" spans="1:10" s="35" customFormat="1" ht="21.75" customHeight="1" x14ac:dyDescent="0.2">
      <c r="A13" s="83" t="s">
        <v>54</v>
      </c>
      <c r="B13" s="83"/>
      <c r="D13" s="38"/>
      <c r="F13" s="72">
        <f>SUM(F8:F12)</f>
        <v>-92676644242</v>
      </c>
      <c r="G13" s="74"/>
      <c r="H13" s="72">
        <f>SUM(H8:H12)</f>
        <v>0.99999999999999978</v>
      </c>
      <c r="I13" s="74"/>
      <c r="J13" s="75">
        <f>SUM(J8:J12)</f>
        <v>-9.6981265432268718E-2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6"/>
  <sheetViews>
    <sheetView rightToLeft="1" view="pageBreakPreview" zoomScaleNormal="100" zoomScaleSheetLayoutView="100" workbookViewId="0">
      <selection sqref="A1:W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9" bestFit="1" customWidth="1"/>
    <col min="7" max="7" width="1.28515625" customWidth="1"/>
    <col min="8" max="8" width="11.85546875" bestFit="1" customWidth="1"/>
    <col min="9" max="9" width="1.28515625" customWidth="1"/>
    <col min="10" max="10" width="18" bestFit="1" customWidth="1"/>
    <col min="11" max="11" width="1.28515625" customWidth="1"/>
    <col min="12" max="12" width="18.7109375" bestFit="1" customWidth="1"/>
    <col min="13" max="13" width="1.28515625" customWidth="1"/>
    <col min="14" max="14" width="15.42578125" bestFit="1" customWidth="1"/>
    <col min="15" max="16" width="1.28515625" customWidth="1"/>
    <col min="17" max="17" width="16.85546875" bestFit="1" customWidth="1"/>
    <col min="18" max="18" width="1.28515625" customWidth="1"/>
    <col min="19" max="19" width="16.140625" bestFit="1" customWidth="1"/>
    <col min="20" max="20" width="1.28515625" customWidth="1"/>
    <col min="21" max="21" width="18.4257812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21.75" customHeight="1" x14ac:dyDescent="0.2">
      <c r="A2" s="93" t="s">
        <v>104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3" ht="21.75" customHeight="1" x14ac:dyDescent="0.2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3" ht="14.45" customHeight="1" x14ac:dyDescent="0.2"/>
    <row r="5" spans="1:23" ht="14.45" customHeight="1" x14ac:dyDescent="0.2">
      <c r="A5" s="2" t="s">
        <v>120</v>
      </c>
      <c r="B5" s="94" t="s">
        <v>121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</row>
    <row r="6" spans="1:23" ht="14.45" customHeight="1" x14ac:dyDescent="0.2">
      <c r="D6" s="88" t="s">
        <v>122</v>
      </c>
      <c r="E6" s="88"/>
      <c r="F6" s="88"/>
      <c r="G6" s="88"/>
      <c r="H6" s="88"/>
      <c r="I6" s="88"/>
      <c r="J6" s="88"/>
      <c r="K6" s="88"/>
      <c r="L6" s="88"/>
      <c r="N6" s="88" t="s">
        <v>123</v>
      </c>
      <c r="O6" s="88"/>
      <c r="P6" s="88"/>
      <c r="Q6" s="88"/>
      <c r="R6" s="88"/>
      <c r="S6" s="88"/>
      <c r="T6" s="88"/>
      <c r="U6" s="88"/>
      <c r="V6" s="88"/>
      <c r="W6" s="88"/>
    </row>
    <row r="7" spans="1:23" ht="14.45" customHeight="1" x14ac:dyDescent="0.2">
      <c r="D7" s="4"/>
      <c r="E7" s="4"/>
      <c r="F7" s="4"/>
      <c r="G7" s="4"/>
      <c r="H7" s="4"/>
      <c r="I7" s="4"/>
      <c r="J7" s="92" t="s">
        <v>54</v>
      </c>
      <c r="K7" s="92"/>
      <c r="L7" s="92"/>
      <c r="N7" s="4"/>
      <c r="O7" s="4"/>
      <c r="P7" s="4"/>
      <c r="Q7" s="4"/>
      <c r="R7" s="4"/>
      <c r="S7" s="4"/>
      <c r="T7" s="4"/>
      <c r="U7" s="92" t="s">
        <v>54</v>
      </c>
      <c r="V7" s="92"/>
      <c r="W7" s="92"/>
    </row>
    <row r="8" spans="1:23" ht="14.45" customHeight="1" x14ac:dyDescent="0.2">
      <c r="A8" s="88" t="s">
        <v>124</v>
      </c>
      <c r="B8" s="88"/>
      <c r="D8" s="3" t="s">
        <v>125</v>
      </c>
      <c r="F8" s="3" t="s">
        <v>126</v>
      </c>
      <c r="H8" s="3" t="s">
        <v>127</v>
      </c>
      <c r="J8" s="5" t="s">
        <v>101</v>
      </c>
      <c r="K8" s="4"/>
      <c r="L8" s="5" t="s">
        <v>109</v>
      </c>
      <c r="N8" s="3" t="s">
        <v>125</v>
      </c>
      <c r="P8" s="88" t="s">
        <v>126</v>
      </c>
      <c r="Q8" s="88"/>
      <c r="S8" s="3" t="s">
        <v>127</v>
      </c>
      <c r="U8" s="5" t="s">
        <v>101</v>
      </c>
      <c r="V8" s="4"/>
      <c r="W8" s="5" t="s">
        <v>109</v>
      </c>
    </row>
    <row r="9" spans="1:23" ht="21.75" customHeight="1" x14ac:dyDescent="0.2">
      <c r="A9" s="89" t="s">
        <v>19</v>
      </c>
      <c r="B9" s="89"/>
      <c r="D9" s="7">
        <v>0</v>
      </c>
      <c r="F9" s="51">
        <v>100</v>
      </c>
      <c r="G9" s="56"/>
      <c r="H9" s="51">
        <v>-2401</v>
      </c>
      <c r="I9" s="56"/>
      <c r="J9" s="51">
        <v>-2301</v>
      </c>
      <c r="L9" s="8">
        <v>0</v>
      </c>
      <c r="N9" s="7">
        <v>0</v>
      </c>
      <c r="P9" s="103">
        <v>-44570121</v>
      </c>
      <c r="Q9" s="103"/>
      <c r="S9" s="51">
        <v>-2401</v>
      </c>
      <c r="U9" s="51">
        <v>-44572522</v>
      </c>
      <c r="W9" s="63">
        <v>0.03</v>
      </c>
    </row>
    <row r="10" spans="1:23" ht="21.75" customHeight="1" x14ac:dyDescent="0.2">
      <c r="A10" s="86" t="s">
        <v>21</v>
      </c>
      <c r="B10" s="86"/>
      <c r="D10" s="10">
        <v>0</v>
      </c>
      <c r="F10" s="54">
        <v>31</v>
      </c>
      <c r="G10" s="56"/>
      <c r="H10" s="54">
        <v>-893</v>
      </c>
      <c r="I10" s="56"/>
      <c r="J10" s="54">
        <v>-862</v>
      </c>
      <c r="L10" s="11">
        <v>0</v>
      </c>
      <c r="N10" s="10">
        <v>0</v>
      </c>
      <c r="P10" s="95">
        <v>-2022938649</v>
      </c>
      <c r="Q10" s="95"/>
      <c r="S10" s="54">
        <v>-893</v>
      </c>
      <c r="U10" s="54">
        <v>-2022939542</v>
      </c>
      <c r="W10" s="70">
        <v>1.5</v>
      </c>
    </row>
    <row r="11" spans="1:23" ht="21.75" customHeight="1" x14ac:dyDescent="0.2">
      <c r="A11" s="86" t="s">
        <v>45</v>
      </c>
      <c r="B11" s="86"/>
      <c r="D11" s="10">
        <v>0</v>
      </c>
      <c r="F11" s="54">
        <v>351</v>
      </c>
      <c r="G11" s="56"/>
      <c r="H11" s="54">
        <v>-2698</v>
      </c>
      <c r="I11" s="56"/>
      <c r="J11" s="54">
        <v>-2347</v>
      </c>
      <c r="L11" s="11">
        <v>0</v>
      </c>
      <c r="N11" s="10">
        <v>0</v>
      </c>
      <c r="P11" s="95">
        <v>-878158586</v>
      </c>
      <c r="Q11" s="95"/>
      <c r="S11" s="54">
        <v>-3426386718</v>
      </c>
      <c r="U11" s="54">
        <v>-4304545304</v>
      </c>
      <c r="W11" s="70">
        <v>3.2</v>
      </c>
    </row>
    <row r="12" spans="1:23" ht="21.75" customHeight="1" x14ac:dyDescent="0.2">
      <c r="A12" s="86" t="s">
        <v>33</v>
      </c>
      <c r="B12" s="86"/>
      <c r="D12" s="10">
        <v>0</v>
      </c>
      <c r="F12" s="54">
        <v>1389</v>
      </c>
      <c r="G12" s="56"/>
      <c r="H12" s="54">
        <v>-5992</v>
      </c>
      <c r="I12" s="56"/>
      <c r="J12" s="54">
        <v>-4603</v>
      </c>
      <c r="L12" s="11">
        <v>0</v>
      </c>
      <c r="N12" s="10">
        <v>0</v>
      </c>
      <c r="P12" s="95">
        <v>-411268945</v>
      </c>
      <c r="Q12" s="95"/>
      <c r="S12" s="54">
        <v>869960548</v>
      </c>
      <c r="U12" s="54">
        <v>458691603</v>
      </c>
      <c r="W12" s="70">
        <v>-0.34</v>
      </c>
    </row>
    <row r="13" spans="1:23" ht="21.75" customHeight="1" x14ac:dyDescent="0.2">
      <c r="A13" s="86" t="s">
        <v>22</v>
      </c>
      <c r="B13" s="86"/>
      <c r="D13" s="10">
        <v>0</v>
      </c>
      <c r="F13" s="54">
        <v>2932855</v>
      </c>
      <c r="G13" s="56"/>
      <c r="H13" s="54">
        <v>-5390</v>
      </c>
      <c r="I13" s="56"/>
      <c r="J13" s="54">
        <v>2927465</v>
      </c>
      <c r="L13" s="11">
        <v>0</v>
      </c>
      <c r="N13" s="10">
        <v>0</v>
      </c>
      <c r="P13" s="95">
        <v>-2358669744</v>
      </c>
      <c r="Q13" s="95"/>
      <c r="S13" s="54">
        <v>-5390</v>
      </c>
      <c r="U13" s="54">
        <v>-2358675134</v>
      </c>
      <c r="W13" s="70">
        <v>1.75</v>
      </c>
    </row>
    <row r="14" spans="1:23" ht="21.75" customHeight="1" x14ac:dyDescent="0.2">
      <c r="A14" s="86" t="s">
        <v>53</v>
      </c>
      <c r="B14" s="86"/>
      <c r="D14" s="10">
        <v>0</v>
      </c>
      <c r="F14" s="54">
        <v>175452</v>
      </c>
      <c r="G14" s="56"/>
      <c r="H14" s="54">
        <v>928670</v>
      </c>
      <c r="I14" s="56"/>
      <c r="J14" s="54">
        <v>1104122</v>
      </c>
      <c r="L14" s="11">
        <v>0</v>
      </c>
      <c r="N14" s="10">
        <v>0</v>
      </c>
      <c r="P14" s="95">
        <v>175452</v>
      </c>
      <c r="Q14" s="95"/>
      <c r="S14" s="54">
        <v>928670</v>
      </c>
      <c r="U14" s="54">
        <v>1104122</v>
      </c>
      <c r="W14" s="11">
        <v>0</v>
      </c>
    </row>
    <row r="15" spans="1:23" ht="21.75" customHeight="1" x14ac:dyDescent="0.2">
      <c r="A15" s="86" t="s">
        <v>128</v>
      </c>
      <c r="B15" s="86"/>
      <c r="D15" s="10">
        <v>0</v>
      </c>
      <c r="F15" s="10">
        <v>0</v>
      </c>
      <c r="H15" s="10">
        <v>0</v>
      </c>
      <c r="J15" s="10">
        <v>0</v>
      </c>
      <c r="L15" s="11">
        <v>0</v>
      </c>
      <c r="N15" s="10">
        <v>0</v>
      </c>
      <c r="P15" s="87">
        <v>0</v>
      </c>
      <c r="Q15" s="87"/>
      <c r="S15" s="54">
        <v>234324</v>
      </c>
      <c r="U15" s="54">
        <v>234324</v>
      </c>
      <c r="W15" s="11">
        <v>0</v>
      </c>
    </row>
    <row r="16" spans="1:23" ht="21.75" customHeight="1" x14ac:dyDescent="0.2">
      <c r="A16" s="86" t="s">
        <v>129</v>
      </c>
      <c r="B16" s="86"/>
      <c r="D16" s="10">
        <v>0</v>
      </c>
      <c r="F16" s="10">
        <v>0</v>
      </c>
      <c r="H16" s="10">
        <v>0</v>
      </c>
      <c r="J16" s="10">
        <v>0</v>
      </c>
      <c r="L16" s="11">
        <v>0</v>
      </c>
      <c r="N16" s="10">
        <v>0</v>
      </c>
      <c r="P16" s="87">
        <v>0</v>
      </c>
      <c r="Q16" s="87"/>
      <c r="S16" s="54">
        <v>3036346684</v>
      </c>
      <c r="U16" s="54">
        <v>3036346684</v>
      </c>
      <c r="W16" s="70">
        <v>-2.2599999999999998</v>
      </c>
    </row>
    <row r="17" spans="1:23" ht="21.75" customHeight="1" x14ac:dyDescent="0.2">
      <c r="A17" s="86" t="s">
        <v>50</v>
      </c>
      <c r="B17" s="86"/>
      <c r="D17" s="10">
        <v>0</v>
      </c>
      <c r="F17" s="10">
        <v>0</v>
      </c>
      <c r="H17" s="10">
        <v>0</v>
      </c>
      <c r="J17" s="10">
        <v>0</v>
      </c>
      <c r="L17" s="11">
        <v>0</v>
      </c>
      <c r="N17" s="10">
        <v>0</v>
      </c>
      <c r="P17" s="95">
        <v>-3201316155</v>
      </c>
      <c r="Q17" s="95"/>
      <c r="S17" s="54">
        <v>-306501298</v>
      </c>
      <c r="U17" s="54">
        <v>-3507817453</v>
      </c>
      <c r="W17" s="70">
        <v>2.61</v>
      </c>
    </row>
    <row r="18" spans="1:23" ht="21.75" customHeight="1" x14ac:dyDescent="0.2">
      <c r="A18" s="86" t="s">
        <v>130</v>
      </c>
      <c r="B18" s="86"/>
      <c r="D18" s="10">
        <v>0</v>
      </c>
      <c r="F18" s="10">
        <v>0</v>
      </c>
      <c r="H18" s="10">
        <v>0</v>
      </c>
      <c r="J18" s="10">
        <v>0</v>
      </c>
      <c r="L18" s="11">
        <v>0</v>
      </c>
      <c r="N18" s="10">
        <v>0</v>
      </c>
      <c r="P18" s="87">
        <v>0</v>
      </c>
      <c r="Q18" s="87"/>
      <c r="S18" s="54">
        <v>-999309772</v>
      </c>
      <c r="U18" s="54">
        <v>-999309772</v>
      </c>
      <c r="W18" s="70">
        <v>0.74</v>
      </c>
    </row>
    <row r="19" spans="1:23" ht="21.75" customHeight="1" x14ac:dyDescent="0.2">
      <c r="A19" s="86" t="s">
        <v>51</v>
      </c>
      <c r="B19" s="86"/>
      <c r="D19" s="54">
        <v>2524746571</v>
      </c>
      <c r="F19" s="54">
        <v>-2877583000</v>
      </c>
      <c r="H19" s="10">
        <v>0</v>
      </c>
      <c r="J19" s="54">
        <v>-352836429</v>
      </c>
      <c r="L19" s="11">
        <v>0.39</v>
      </c>
      <c r="N19" s="54">
        <v>2524746571</v>
      </c>
      <c r="P19" s="95">
        <v>-5804779500</v>
      </c>
      <c r="Q19" s="95"/>
      <c r="S19" s="10">
        <v>0</v>
      </c>
      <c r="U19" s="54">
        <v>-3280032929</v>
      </c>
      <c r="W19" s="70">
        <v>2.44</v>
      </c>
    </row>
    <row r="20" spans="1:23" ht="21.75" customHeight="1" x14ac:dyDescent="0.2">
      <c r="A20" s="86" t="s">
        <v>42</v>
      </c>
      <c r="B20" s="86"/>
      <c r="D20" s="10">
        <v>0</v>
      </c>
      <c r="F20" s="10">
        <v>0</v>
      </c>
      <c r="H20" s="10">
        <v>0</v>
      </c>
      <c r="J20" s="10">
        <v>0</v>
      </c>
      <c r="L20" s="11">
        <v>0</v>
      </c>
      <c r="N20" s="10">
        <v>0</v>
      </c>
      <c r="P20" s="95">
        <v>736955294</v>
      </c>
      <c r="Q20" s="95"/>
      <c r="S20" s="10">
        <v>0</v>
      </c>
      <c r="U20" s="54">
        <v>736955294</v>
      </c>
      <c r="W20" s="70">
        <v>-0.55000000000000004</v>
      </c>
    </row>
    <row r="21" spans="1:23" ht="21.75" customHeight="1" x14ac:dyDescent="0.2">
      <c r="A21" s="86" t="s">
        <v>49</v>
      </c>
      <c r="B21" s="86"/>
      <c r="D21" s="10">
        <v>0</v>
      </c>
      <c r="F21" s="10">
        <v>0</v>
      </c>
      <c r="H21" s="10">
        <v>0</v>
      </c>
      <c r="J21" s="10">
        <v>0</v>
      </c>
      <c r="L21" s="11">
        <v>0</v>
      </c>
      <c r="N21" s="10">
        <v>0</v>
      </c>
      <c r="P21" s="95">
        <v>-1615415560</v>
      </c>
      <c r="Q21" s="95"/>
      <c r="S21" s="10">
        <v>0</v>
      </c>
      <c r="U21" s="54">
        <v>-1615415560</v>
      </c>
      <c r="W21" s="70">
        <v>1.2</v>
      </c>
    </row>
    <row r="22" spans="1:23" ht="21.75" customHeight="1" x14ac:dyDescent="0.2">
      <c r="A22" s="86" t="s">
        <v>44</v>
      </c>
      <c r="B22" s="86"/>
      <c r="D22" s="10">
        <v>0</v>
      </c>
      <c r="F22" s="54">
        <v>-8058224670</v>
      </c>
      <c r="H22" s="10">
        <v>0</v>
      </c>
      <c r="J22" s="54">
        <v>-8058224670</v>
      </c>
      <c r="L22" s="11">
        <v>8.82</v>
      </c>
      <c r="N22" s="10">
        <v>0</v>
      </c>
      <c r="P22" s="95">
        <v>-10960614420</v>
      </c>
      <c r="Q22" s="95"/>
      <c r="S22" s="10">
        <v>0</v>
      </c>
      <c r="U22" s="54">
        <v>-10960614420</v>
      </c>
      <c r="W22" s="70">
        <v>8.15</v>
      </c>
    </row>
    <row r="23" spans="1:23" ht="21.75" customHeight="1" x14ac:dyDescent="0.2">
      <c r="A23" s="86" t="s">
        <v>28</v>
      </c>
      <c r="B23" s="86"/>
      <c r="D23" s="10">
        <v>0</v>
      </c>
      <c r="F23" s="10">
        <v>0</v>
      </c>
      <c r="H23" s="10">
        <v>0</v>
      </c>
      <c r="J23" s="10">
        <v>0</v>
      </c>
      <c r="L23" s="11">
        <v>0</v>
      </c>
      <c r="N23" s="10">
        <v>0</v>
      </c>
      <c r="P23" s="95">
        <v>137456565</v>
      </c>
      <c r="Q23" s="95"/>
      <c r="S23" s="10">
        <v>0</v>
      </c>
      <c r="U23" s="54">
        <v>137456565</v>
      </c>
      <c r="W23" s="70">
        <v>-0.1</v>
      </c>
    </row>
    <row r="24" spans="1:23" ht="21.75" customHeight="1" x14ac:dyDescent="0.2">
      <c r="A24" s="86" t="s">
        <v>43</v>
      </c>
      <c r="B24" s="86"/>
      <c r="D24" s="10">
        <v>0</v>
      </c>
      <c r="F24" s="54">
        <v>-29332104499</v>
      </c>
      <c r="H24" s="10">
        <v>0</v>
      </c>
      <c r="J24" s="54">
        <v>-29332104499</v>
      </c>
      <c r="L24" s="11">
        <v>32.1</v>
      </c>
      <c r="N24" s="10">
        <v>0</v>
      </c>
      <c r="P24" s="95">
        <v>-29721550629</v>
      </c>
      <c r="Q24" s="95"/>
      <c r="S24" s="10">
        <v>0</v>
      </c>
      <c r="U24" s="54">
        <v>-29721550629</v>
      </c>
      <c r="W24" s="70">
        <v>22.11</v>
      </c>
    </row>
    <row r="25" spans="1:23" ht="21.75" customHeight="1" x14ac:dyDescent="0.2">
      <c r="A25" s="86" t="s">
        <v>29</v>
      </c>
      <c r="B25" s="86"/>
      <c r="D25" s="10">
        <v>0</v>
      </c>
      <c r="F25" s="10">
        <v>0</v>
      </c>
      <c r="H25" s="10">
        <v>0</v>
      </c>
      <c r="J25" s="10">
        <v>0</v>
      </c>
      <c r="L25" s="11">
        <v>0</v>
      </c>
      <c r="N25" s="10">
        <v>0</v>
      </c>
      <c r="P25" s="87">
        <v>0</v>
      </c>
      <c r="Q25" s="87"/>
      <c r="S25" s="10">
        <v>0</v>
      </c>
      <c r="U25" s="10">
        <v>0</v>
      </c>
      <c r="W25" s="11">
        <v>0</v>
      </c>
    </row>
    <row r="26" spans="1:23" ht="21.75" customHeight="1" x14ac:dyDescent="0.2">
      <c r="A26" s="86" t="s">
        <v>25</v>
      </c>
      <c r="B26" s="86"/>
      <c r="D26" s="10">
        <v>0</v>
      </c>
      <c r="F26" s="54">
        <v>-10450587640</v>
      </c>
      <c r="H26" s="10">
        <v>0</v>
      </c>
      <c r="J26" s="54">
        <v>-10450587640</v>
      </c>
      <c r="L26" s="11">
        <v>11.44</v>
      </c>
      <c r="N26" s="10">
        <v>0</v>
      </c>
      <c r="P26" s="95">
        <v>-9240018240</v>
      </c>
      <c r="Q26" s="95"/>
      <c r="S26" s="10">
        <v>0</v>
      </c>
      <c r="U26" s="54">
        <v>-9240018240</v>
      </c>
      <c r="W26" s="70">
        <v>6.87</v>
      </c>
    </row>
    <row r="27" spans="1:23" ht="21.75" customHeight="1" x14ac:dyDescent="0.2">
      <c r="A27" s="86" t="s">
        <v>34</v>
      </c>
      <c r="B27" s="86"/>
      <c r="D27" s="10">
        <v>0</v>
      </c>
      <c r="F27" s="10">
        <v>0</v>
      </c>
      <c r="H27" s="10">
        <v>0</v>
      </c>
      <c r="J27" s="10">
        <v>0</v>
      </c>
      <c r="L27" s="11">
        <v>0</v>
      </c>
      <c r="N27" s="10">
        <v>0</v>
      </c>
      <c r="P27" s="95">
        <v>1180801299</v>
      </c>
      <c r="Q27" s="95"/>
      <c r="S27" s="10">
        <v>0</v>
      </c>
      <c r="U27" s="54">
        <v>1180801299</v>
      </c>
      <c r="W27" s="70">
        <v>-0.88</v>
      </c>
    </row>
    <row r="28" spans="1:23" ht="21.75" customHeight="1" x14ac:dyDescent="0.2">
      <c r="A28" s="86" t="s">
        <v>37</v>
      </c>
      <c r="B28" s="86"/>
      <c r="D28" s="10">
        <v>0</v>
      </c>
      <c r="F28" s="10">
        <v>0</v>
      </c>
      <c r="H28" s="10">
        <v>0</v>
      </c>
      <c r="J28" s="10">
        <v>0</v>
      </c>
      <c r="L28" s="11">
        <v>0</v>
      </c>
      <c r="N28" s="10">
        <v>0</v>
      </c>
      <c r="P28" s="95">
        <v>-502088620</v>
      </c>
      <c r="Q28" s="95"/>
      <c r="S28" s="10">
        <v>0</v>
      </c>
      <c r="U28" s="54">
        <v>-502088620</v>
      </c>
      <c r="W28" s="70">
        <v>0.37</v>
      </c>
    </row>
    <row r="29" spans="1:23" ht="21.75" customHeight="1" x14ac:dyDescent="0.2">
      <c r="A29" s="86" t="s">
        <v>39</v>
      </c>
      <c r="B29" s="86"/>
      <c r="D29" s="10">
        <v>0</v>
      </c>
      <c r="F29" s="54">
        <v>-13441289420</v>
      </c>
      <c r="H29" s="10">
        <v>0</v>
      </c>
      <c r="J29" s="54">
        <v>-13441289420</v>
      </c>
      <c r="L29" s="11">
        <v>14.71</v>
      </c>
      <c r="N29" s="10">
        <v>0</v>
      </c>
      <c r="P29" s="95">
        <v>-18601093420</v>
      </c>
      <c r="Q29" s="95"/>
      <c r="S29" s="10">
        <v>0</v>
      </c>
      <c r="U29" s="54">
        <v>-18601093420</v>
      </c>
      <c r="W29" s="70">
        <v>13.84</v>
      </c>
    </row>
    <row r="30" spans="1:23" ht="21.75" customHeight="1" x14ac:dyDescent="0.2">
      <c r="A30" s="86" t="s">
        <v>20</v>
      </c>
      <c r="B30" s="86"/>
      <c r="D30" s="10">
        <v>0</v>
      </c>
      <c r="F30" s="54">
        <v>6882384</v>
      </c>
      <c r="H30" s="10">
        <v>0</v>
      </c>
      <c r="J30" s="54">
        <v>6882384</v>
      </c>
      <c r="L30" s="11">
        <v>-0.01</v>
      </c>
      <c r="N30" s="10">
        <v>0</v>
      </c>
      <c r="P30" s="95">
        <v>-505922751</v>
      </c>
      <c r="Q30" s="95"/>
      <c r="S30" s="10">
        <v>0</v>
      </c>
      <c r="U30" s="54">
        <v>-505922751</v>
      </c>
      <c r="W30" s="70">
        <v>0.38</v>
      </c>
    </row>
    <row r="31" spans="1:23" ht="21.75" customHeight="1" x14ac:dyDescent="0.2">
      <c r="A31" s="86" t="s">
        <v>35</v>
      </c>
      <c r="B31" s="86"/>
      <c r="D31" s="10">
        <v>0</v>
      </c>
      <c r="F31" s="10">
        <v>0</v>
      </c>
      <c r="H31" s="10">
        <v>0</v>
      </c>
      <c r="J31" s="10">
        <v>0</v>
      </c>
      <c r="L31" s="11">
        <v>0</v>
      </c>
      <c r="N31" s="10">
        <v>0</v>
      </c>
      <c r="P31" s="95">
        <v>-863274900</v>
      </c>
      <c r="Q31" s="95"/>
      <c r="S31" s="10">
        <v>0</v>
      </c>
      <c r="U31" s="54">
        <v>-863274900</v>
      </c>
      <c r="W31" s="70">
        <v>0.64</v>
      </c>
    </row>
    <row r="32" spans="1:23" ht="21.75" customHeight="1" x14ac:dyDescent="0.2">
      <c r="A32" s="86" t="s">
        <v>26</v>
      </c>
      <c r="B32" s="86"/>
      <c r="D32" s="10">
        <v>0</v>
      </c>
      <c r="F32" s="54">
        <v>-13217377009</v>
      </c>
      <c r="H32" s="10">
        <v>0</v>
      </c>
      <c r="J32" s="54">
        <v>-13217377009</v>
      </c>
      <c r="L32" s="11">
        <v>14.46</v>
      </c>
      <c r="N32" s="10">
        <v>0</v>
      </c>
      <c r="P32" s="95">
        <v>-17475756979</v>
      </c>
      <c r="Q32" s="95"/>
      <c r="S32" s="10">
        <v>0</v>
      </c>
      <c r="U32" s="54">
        <v>-17475756979</v>
      </c>
      <c r="W32" s="70">
        <v>13</v>
      </c>
    </row>
    <row r="33" spans="1:23" ht="21.75" customHeight="1" x14ac:dyDescent="0.2">
      <c r="A33" s="86" t="s">
        <v>30</v>
      </c>
      <c r="B33" s="86"/>
      <c r="D33" s="10">
        <v>0</v>
      </c>
      <c r="F33" s="54">
        <v>-11270202660</v>
      </c>
      <c r="H33" s="10">
        <v>0</v>
      </c>
      <c r="J33" s="54">
        <v>-11270202660</v>
      </c>
      <c r="L33" s="11">
        <v>12.33</v>
      </c>
      <c r="N33" s="10">
        <v>0</v>
      </c>
      <c r="P33" s="95">
        <v>-14782838460</v>
      </c>
      <c r="Q33" s="95"/>
      <c r="S33" s="10">
        <v>0</v>
      </c>
      <c r="U33" s="54">
        <v>-14782838460</v>
      </c>
      <c r="W33" s="70">
        <v>11</v>
      </c>
    </row>
    <row r="34" spans="1:23" ht="21.75" customHeight="1" x14ac:dyDescent="0.2">
      <c r="A34" s="86" t="s">
        <v>48</v>
      </c>
      <c r="B34" s="86"/>
      <c r="D34" s="10">
        <v>0</v>
      </c>
      <c r="F34" s="10">
        <v>0</v>
      </c>
      <c r="H34" s="10">
        <v>0</v>
      </c>
      <c r="J34" s="10">
        <v>0</v>
      </c>
      <c r="L34" s="11">
        <v>0</v>
      </c>
      <c r="N34" s="10">
        <v>0</v>
      </c>
      <c r="P34" s="95">
        <v>-277835600</v>
      </c>
      <c r="Q34" s="95"/>
      <c r="S34" s="10">
        <v>0</v>
      </c>
      <c r="U34" s="54">
        <v>-277835600</v>
      </c>
      <c r="W34" s="70">
        <v>0.21</v>
      </c>
    </row>
    <row r="35" spans="1:23" ht="21.75" customHeight="1" x14ac:dyDescent="0.2">
      <c r="A35" s="86" t="s">
        <v>23</v>
      </c>
      <c r="B35" s="86"/>
      <c r="D35" s="10">
        <v>0</v>
      </c>
      <c r="F35" s="10">
        <v>0</v>
      </c>
      <c r="H35" s="10">
        <v>0</v>
      </c>
      <c r="J35" s="10">
        <v>0</v>
      </c>
      <c r="L35" s="11">
        <v>0</v>
      </c>
      <c r="N35" s="10">
        <v>0</v>
      </c>
      <c r="P35" s="95">
        <v>-7241617368</v>
      </c>
      <c r="Q35" s="95"/>
      <c r="S35" s="10">
        <v>0</v>
      </c>
      <c r="U35" s="54">
        <v>-7241617368</v>
      </c>
      <c r="W35" s="70">
        <v>5.39</v>
      </c>
    </row>
    <row r="36" spans="1:23" ht="21.75" customHeight="1" x14ac:dyDescent="0.2">
      <c r="A36" s="86" t="s">
        <v>24</v>
      </c>
      <c r="B36" s="86"/>
      <c r="D36" s="10">
        <v>0</v>
      </c>
      <c r="F36" s="10">
        <v>0</v>
      </c>
      <c r="H36" s="10">
        <v>0</v>
      </c>
      <c r="J36" s="10">
        <v>0</v>
      </c>
      <c r="L36" s="11">
        <v>0</v>
      </c>
      <c r="N36" s="10">
        <v>0</v>
      </c>
      <c r="P36" s="95">
        <v>-3983121884</v>
      </c>
      <c r="Q36" s="95"/>
      <c r="S36" s="10">
        <v>0</v>
      </c>
      <c r="U36" s="54">
        <v>-3983121884</v>
      </c>
      <c r="W36" s="70">
        <v>2.96</v>
      </c>
    </row>
    <row r="37" spans="1:23" ht="21.75" customHeight="1" x14ac:dyDescent="0.2">
      <c r="A37" s="86" t="s">
        <v>31</v>
      </c>
      <c r="B37" s="86"/>
      <c r="D37" s="10">
        <v>0</v>
      </c>
      <c r="F37" s="10">
        <v>0</v>
      </c>
      <c r="H37" s="10">
        <v>0</v>
      </c>
      <c r="J37" s="10">
        <v>0</v>
      </c>
      <c r="L37" s="11">
        <v>0</v>
      </c>
      <c r="N37" s="10">
        <v>0</v>
      </c>
      <c r="P37" s="95">
        <v>-1412124243</v>
      </c>
      <c r="Q37" s="95"/>
      <c r="S37" s="10">
        <v>0</v>
      </c>
      <c r="U37" s="54">
        <v>-1412124243</v>
      </c>
      <c r="W37" s="70">
        <v>1.05</v>
      </c>
    </row>
    <row r="38" spans="1:23" ht="21.75" customHeight="1" x14ac:dyDescent="0.2">
      <c r="A38" s="86" t="s">
        <v>40</v>
      </c>
      <c r="B38" s="86"/>
      <c r="D38" s="10">
        <v>0</v>
      </c>
      <c r="F38" s="10">
        <v>0</v>
      </c>
      <c r="H38" s="10">
        <v>0</v>
      </c>
      <c r="J38" s="10">
        <v>0</v>
      </c>
      <c r="L38" s="11">
        <v>0</v>
      </c>
      <c r="N38" s="10">
        <v>0</v>
      </c>
      <c r="P38" s="95">
        <v>-476299125</v>
      </c>
      <c r="Q38" s="95"/>
      <c r="S38" s="10">
        <v>0</v>
      </c>
      <c r="U38" s="54">
        <v>-476299125</v>
      </c>
      <c r="W38" s="70">
        <v>0.35</v>
      </c>
    </row>
    <row r="39" spans="1:23" ht="21.75" customHeight="1" x14ac:dyDescent="0.2">
      <c r="A39" s="86" t="s">
        <v>47</v>
      </c>
      <c r="B39" s="86"/>
      <c r="D39" s="10">
        <v>0</v>
      </c>
      <c r="F39" s="54">
        <v>2030938</v>
      </c>
      <c r="H39" s="10">
        <v>0</v>
      </c>
      <c r="J39" s="54">
        <v>2030938</v>
      </c>
      <c r="L39" s="11">
        <v>0</v>
      </c>
      <c r="N39" s="10">
        <v>0</v>
      </c>
      <c r="P39" s="95">
        <v>344300670</v>
      </c>
      <c r="Q39" s="95"/>
      <c r="S39" s="10">
        <v>0</v>
      </c>
      <c r="U39" s="54">
        <v>344300670</v>
      </c>
      <c r="W39" s="70">
        <v>-0.26</v>
      </c>
    </row>
    <row r="40" spans="1:23" ht="21.75" customHeight="1" x14ac:dyDescent="0.2">
      <c r="A40" s="86" t="s">
        <v>41</v>
      </c>
      <c r="B40" s="86"/>
      <c r="D40" s="10">
        <v>0</v>
      </c>
      <c r="F40" s="54">
        <v>-11978683440</v>
      </c>
      <c r="H40" s="10">
        <v>0</v>
      </c>
      <c r="J40" s="54">
        <v>-11978683440</v>
      </c>
      <c r="L40" s="11">
        <v>13.11</v>
      </c>
      <c r="N40" s="10">
        <v>0</v>
      </c>
      <c r="P40" s="95">
        <v>-11070756390</v>
      </c>
      <c r="Q40" s="95"/>
      <c r="S40" s="10">
        <v>0</v>
      </c>
      <c r="U40" s="54">
        <v>-11070756390</v>
      </c>
      <c r="W40" s="70">
        <v>8.23</v>
      </c>
    </row>
    <row r="41" spans="1:23" ht="21.75" customHeight="1" x14ac:dyDescent="0.2">
      <c r="A41" s="86" t="s">
        <v>27</v>
      </c>
      <c r="B41" s="86"/>
      <c r="D41" s="10">
        <v>0</v>
      </c>
      <c r="F41" s="10">
        <v>0</v>
      </c>
      <c r="H41" s="10">
        <v>0</v>
      </c>
      <c r="J41" s="10">
        <v>0</v>
      </c>
      <c r="L41" s="11">
        <v>0</v>
      </c>
      <c r="N41" s="10">
        <v>0</v>
      </c>
      <c r="P41" s="95">
        <v>-1845622200</v>
      </c>
      <c r="Q41" s="95"/>
      <c r="S41" s="10">
        <v>0</v>
      </c>
      <c r="U41" s="54">
        <v>-1845622200</v>
      </c>
      <c r="W41" s="70">
        <v>1.37</v>
      </c>
    </row>
    <row r="42" spans="1:23" ht="21.75" customHeight="1" x14ac:dyDescent="0.2">
      <c r="A42" s="86" t="s">
        <v>32</v>
      </c>
      <c r="B42" s="86"/>
      <c r="D42" s="10">
        <v>0</v>
      </c>
      <c r="F42" s="10">
        <v>0</v>
      </c>
      <c r="H42" s="10">
        <v>0</v>
      </c>
      <c r="J42" s="10">
        <v>0</v>
      </c>
      <c r="L42" s="11">
        <v>0</v>
      </c>
      <c r="N42" s="10">
        <v>0</v>
      </c>
      <c r="P42" s="95">
        <v>-3671399000</v>
      </c>
      <c r="Q42" s="95"/>
      <c r="S42" s="10">
        <v>0</v>
      </c>
      <c r="U42" s="54">
        <v>-3671399000</v>
      </c>
      <c r="W42" s="70">
        <v>2.73</v>
      </c>
    </row>
    <row r="43" spans="1:23" ht="21.75" customHeight="1" x14ac:dyDescent="0.2">
      <c r="A43" s="86" t="s">
        <v>36</v>
      </c>
      <c r="B43" s="86"/>
      <c r="D43" s="10">
        <v>0</v>
      </c>
      <c r="F43" s="10">
        <v>0</v>
      </c>
      <c r="H43" s="10">
        <v>0</v>
      </c>
      <c r="J43" s="10">
        <v>0</v>
      </c>
      <c r="L43" s="11">
        <v>0</v>
      </c>
      <c r="N43" s="10">
        <v>0</v>
      </c>
      <c r="P43" s="95">
        <v>337371799</v>
      </c>
      <c r="Q43" s="95"/>
      <c r="S43" s="10">
        <v>0</v>
      </c>
      <c r="U43" s="54">
        <v>337371799</v>
      </c>
      <c r="W43" s="70">
        <v>-0.25</v>
      </c>
    </row>
    <row r="44" spans="1:23" ht="21.75" customHeight="1" x14ac:dyDescent="0.2">
      <c r="A44" s="97" t="s">
        <v>46</v>
      </c>
      <c r="B44" s="97"/>
      <c r="D44" s="14">
        <v>0</v>
      </c>
      <c r="F44" s="14">
        <v>0</v>
      </c>
      <c r="H44" s="14">
        <v>0</v>
      </c>
      <c r="J44" s="14">
        <v>0</v>
      </c>
      <c r="L44" s="15">
        <v>0</v>
      </c>
      <c r="N44" s="14">
        <v>0</v>
      </c>
      <c r="P44" s="95">
        <v>-32866562</v>
      </c>
      <c r="Q44" s="95"/>
      <c r="S44" s="14">
        <v>0</v>
      </c>
      <c r="U44" s="57">
        <v>-32866562</v>
      </c>
      <c r="W44" s="71">
        <v>0.02</v>
      </c>
    </row>
    <row r="45" spans="1:23" s="35" customFormat="1" ht="21.75" customHeight="1" thickBot="1" x14ac:dyDescent="0.25">
      <c r="A45" s="83" t="s">
        <v>54</v>
      </c>
      <c r="B45" s="83"/>
      <c r="D45" s="72">
        <f>SUM(D9:D44)</f>
        <v>2524746571</v>
      </c>
      <c r="F45" s="72">
        <f>SUM(F9:F44)</f>
        <v>-100614028838</v>
      </c>
      <c r="H45" s="72">
        <f>SUM(H9:H44)</f>
        <v>911296</v>
      </c>
      <c r="J45" s="72">
        <f>SUM(J9:J44)</f>
        <v>-98088370971</v>
      </c>
      <c r="L45" s="72">
        <f>SUM(L9:L44)</f>
        <v>107.35</v>
      </c>
      <c r="N45" s="72">
        <f>SUM(N9:N44)</f>
        <v>2524746571</v>
      </c>
      <c r="P45" s="102">
        <f>SUM(P9:Q44)</f>
        <v>-146264856972</v>
      </c>
      <c r="Q45" s="102"/>
      <c r="S45" s="72">
        <f>SUM(S9:S44)</f>
        <v>-824736246</v>
      </c>
      <c r="U45" s="72">
        <f>SUM(U9:U44)</f>
        <v>-144564846647</v>
      </c>
      <c r="W45" s="76">
        <f>SUM(W9:W44)</f>
        <v>107.49999999999997</v>
      </c>
    </row>
    <row r="46" spans="1:23" ht="13.5" thickTop="1" x14ac:dyDescent="0.2"/>
  </sheetData>
  <mergeCells count="84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2:B12"/>
    <mergeCell ref="P12:Q12"/>
    <mergeCell ref="A13:B13"/>
    <mergeCell ref="P13:Q13"/>
    <mergeCell ref="A10:B10"/>
    <mergeCell ref="P10:Q10"/>
    <mergeCell ref="A11:B11"/>
    <mergeCell ref="P11:Q11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4:B44"/>
    <mergeCell ref="P44:Q44"/>
    <mergeCell ref="A45:B45"/>
    <mergeCell ref="P45:Q45"/>
    <mergeCell ref="A41:B41"/>
    <mergeCell ref="P41:Q41"/>
    <mergeCell ref="A42:B42"/>
    <mergeCell ref="P42:Q42"/>
    <mergeCell ref="A43:B43"/>
    <mergeCell ref="P43:Q43"/>
  </mergeCells>
  <pageMargins left="0.39" right="0.39" top="0.39" bottom="0.39" header="0" footer="0"/>
  <pageSetup paperSize="9" scale="68" fitToHeight="0" orientation="landscape" r:id="rId1"/>
  <ignoredErrors>
    <ignoredError sqref="P45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صورت وضعیت</vt:lpstr>
      <vt:lpstr>سهام</vt:lpstr>
      <vt:lpstr>سپرده کالایی</vt:lpstr>
      <vt:lpstr>اوراق مشتقه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درسپرده کالا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درسپرده کالا'!Print_Area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isatis pouya</cp:lastModifiedBy>
  <dcterms:created xsi:type="dcterms:W3CDTF">2026-05-20T04:59:21Z</dcterms:created>
  <dcterms:modified xsi:type="dcterms:W3CDTF">2026-05-20T09:11:43Z</dcterms:modified>
</cp:coreProperties>
</file>