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صورت مالی و صورت وضعیت پرتفو\صورت وضعیت پرتفو\فروردین\"/>
    </mc:Choice>
  </mc:AlternateContent>
  <xr:revisionPtr revIDLastSave="0" documentId="13_ncr:1_{E49A3079-2AF0-45F8-AC0F-C833DB40D849}" xr6:coauthVersionLast="47" xr6:coauthVersionMax="47" xr10:uidLastSave="{00000000-0000-0000-0000-000000000000}"/>
  <bookViews>
    <workbookView xWindow="-120" yWindow="-120" windowWidth="29040" windowHeight="15720" tabRatio="918" xr2:uid="{00000000-000D-0000-FFFF-FFFF00000000}"/>
  </bookViews>
  <sheets>
    <sheet name="صورت وضعیت" sheetId="1" r:id="rId1"/>
    <sheet name="سهام" sheetId="2" r:id="rId2"/>
    <sheet name="سپرده کالایی" sheetId="22" r:id="rId3"/>
    <sheet name="اوراق مشتقه" sheetId="3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سرمایه گذاری درسپرده کالا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</sheets>
  <definedNames>
    <definedName name="_xlnm.Print_Area" localSheetId="4">اوراق!$A$1:$AM$19</definedName>
    <definedName name="_xlnm.Print_Area" localSheetId="3">'اوراق مشتقه'!$A$1:$Y$11</definedName>
    <definedName name="_xlnm.Print_Area" localSheetId="6">درآمد!$A$1:$K$13</definedName>
    <definedName name="_xlnm.Print_Area" localSheetId="15">'درآمد اعمال اختیار'!$A$1:$Z$11</definedName>
    <definedName name="_xlnm.Print_Area" localSheetId="10">'درآمد سپرده بانکی'!$A$1:$K$12</definedName>
    <definedName name="_xlnm.Print_Area" localSheetId="9">'درآمد سرمایه گذاری در اوراق به'!$A$1:$S$19</definedName>
    <definedName name="_xlnm.Print_Area" localSheetId="7">'درآمد سرمایه گذاری در سهام'!$A$1:$W$44</definedName>
    <definedName name="_xlnm.Print_Area" localSheetId="8">'درآمد سرمایه گذاری درسپرده کالا'!$A$1:$W$13</definedName>
    <definedName name="_xlnm.Print_Area" localSheetId="16">'درآمد ناشی از تغییر قیمت اوراق'!$A$1:$R$44</definedName>
    <definedName name="_xlnm.Print_Area" localSheetId="14">'درآمد ناشی از فروش'!$A$1:$R$17</definedName>
    <definedName name="_xlnm.Print_Area" localSheetId="11">'سایر درآمدها'!$A$1:$G$11</definedName>
    <definedName name="_xlnm.Print_Area" localSheetId="5">سپرده!$A$1:$M$12</definedName>
    <definedName name="_xlnm.Print_Area" localSheetId="2">'سپرده کالایی'!$A$1:$AB$11</definedName>
    <definedName name="_xlnm.Print_Area" localSheetId="12">'سود اوراق بهادار'!$A$1:$T$18</definedName>
    <definedName name="_xlnm.Print_Area" localSheetId="13">'سود سپرده بانکی'!$A$1:$N$12</definedName>
    <definedName name="_xlnm.Print_Area" localSheetId="1">سهام!$A$1:$AC$41</definedName>
    <definedName name="_xlnm.Print_Area" localSheetId="0">'صورت وضعیت'!$A$1:$C$13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4" i="21" l="1"/>
  <c r="O44" i="21"/>
  <c r="M44" i="21"/>
  <c r="K44" i="21"/>
  <c r="I44" i="21"/>
  <c r="G44" i="21"/>
  <c r="E44" i="21"/>
  <c r="C44" i="21"/>
  <c r="Y11" i="20"/>
  <c r="Q17" i="19"/>
  <c r="O17" i="19"/>
  <c r="M17" i="19"/>
  <c r="K17" i="19"/>
  <c r="I17" i="19"/>
  <c r="G17" i="19"/>
  <c r="E17" i="19"/>
  <c r="C17" i="19"/>
  <c r="M12" i="18"/>
  <c r="I12" i="18"/>
  <c r="G12" i="18"/>
  <c r="C12" i="18"/>
  <c r="S18" i="17"/>
  <c r="O18" i="17"/>
  <c r="M10" i="17"/>
  <c r="M11" i="17"/>
  <c r="M12" i="17"/>
  <c r="M18" i="17" s="1"/>
  <c r="M13" i="17"/>
  <c r="M14" i="17"/>
  <c r="M15" i="17"/>
  <c r="M16" i="17"/>
  <c r="M17" i="17"/>
  <c r="M9" i="17"/>
  <c r="I18" i="17"/>
  <c r="S10" i="17"/>
  <c r="S11" i="17"/>
  <c r="S12" i="17"/>
  <c r="S13" i="17"/>
  <c r="S14" i="17"/>
  <c r="S15" i="17"/>
  <c r="S16" i="17"/>
  <c r="S17" i="17"/>
  <c r="S9" i="17"/>
  <c r="O10" i="17"/>
  <c r="O11" i="17"/>
  <c r="O12" i="17"/>
  <c r="O13" i="17"/>
  <c r="O14" i="17"/>
  <c r="O15" i="17"/>
  <c r="O16" i="17"/>
  <c r="O17" i="17"/>
  <c r="O9" i="17"/>
  <c r="I10" i="17"/>
  <c r="I11" i="17"/>
  <c r="I12" i="17"/>
  <c r="I13" i="17"/>
  <c r="I14" i="17"/>
  <c r="I15" i="17"/>
  <c r="I16" i="17"/>
  <c r="I17" i="17"/>
  <c r="I9" i="17"/>
  <c r="F13" i="8"/>
  <c r="F12" i="8" l="1"/>
  <c r="F11" i="8"/>
  <c r="F10" i="8"/>
  <c r="F9" i="8"/>
  <c r="F8" i="8"/>
  <c r="F11" i="14"/>
  <c r="D11" i="14"/>
  <c r="H12" i="13"/>
  <c r="D12" i="13"/>
  <c r="R19" i="11" l="1"/>
  <c r="P19" i="11"/>
  <c r="N19" i="11"/>
  <c r="L19" i="11"/>
  <c r="J19" i="11"/>
  <c r="H19" i="11"/>
  <c r="F19" i="11"/>
  <c r="D19" i="11"/>
  <c r="R11" i="11"/>
  <c r="R12" i="11"/>
  <c r="R13" i="11"/>
  <c r="R14" i="11"/>
  <c r="R15" i="11"/>
  <c r="R16" i="11"/>
  <c r="R17" i="11"/>
  <c r="R18" i="11"/>
  <c r="R10" i="11"/>
  <c r="L17" i="11"/>
  <c r="L11" i="11"/>
  <c r="L16" i="11"/>
  <c r="L15" i="11"/>
  <c r="L14" i="11"/>
  <c r="L13" i="11"/>
  <c r="L12" i="11"/>
  <c r="J12" i="11" l="1"/>
  <c r="J13" i="11"/>
  <c r="J14" i="11"/>
  <c r="J15" i="11"/>
  <c r="J16" i="11"/>
  <c r="J11" i="11"/>
  <c r="J17" i="11"/>
  <c r="J18" i="11"/>
  <c r="J10" i="11"/>
  <c r="L10" i="11" s="1"/>
  <c r="V44" i="9" l="1"/>
  <c r="V11" i="10"/>
  <c r="T11" i="10"/>
  <c r="R11" i="10"/>
  <c r="P11" i="10"/>
  <c r="N11" i="10"/>
  <c r="L11" i="10"/>
  <c r="J11" i="10"/>
  <c r="H11" i="10"/>
  <c r="F11" i="10"/>
  <c r="D11" i="10"/>
  <c r="P44" i="9"/>
  <c r="T44" i="9"/>
  <c r="R44" i="9"/>
  <c r="N44" i="9"/>
  <c r="L44" i="9"/>
  <c r="J44" i="9"/>
  <c r="H44" i="9"/>
  <c r="F44" i="9"/>
  <c r="D44" i="9"/>
  <c r="H9" i="8"/>
  <c r="H10" i="8"/>
  <c r="H11" i="8"/>
  <c r="H12" i="8"/>
  <c r="H8" i="8"/>
  <c r="J9" i="8"/>
  <c r="J10" i="8"/>
  <c r="J11" i="8"/>
  <c r="J12" i="8"/>
  <c r="J8" i="8"/>
  <c r="L12" i="7"/>
  <c r="L9" i="7"/>
  <c r="L10" i="7"/>
  <c r="L11" i="7"/>
  <c r="L8" i="7"/>
  <c r="J12" i="7"/>
  <c r="H12" i="7"/>
  <c r="F12" i="7"/>
  <c r="D12" i="7"/>
  <c r="H13" i="8" l="1"/>
  <c r="J13" i="8"/>
  <c r="AJ19" i="5" l="1"/>
  <c r="AH19" i="5"/>
  <c r="T19" i="5"/>
  <c r="R19" i="5"/>
  <c r="P19" i="5"/>
  <c r="U10" i="3"/>
  <c r="I10" i="3"/>
  <c r="AB9" i="22"/>
  <c r="Z10" i="22"/>
  <c r="X10" i="22"/>
  <c r="V10" i="22"/>
  <c r="T10" i="22"/>
  <c r="R10" i="22"/>
  <c r="J10" i="22"/>
  <c r="H10" i="22"/>
  <c r="E10" i="22"/>
  <c r="P10" i="22"/>
  <c r="N10" i="22"/>
  <c r="L10" i="22"/>
  <c r="AB10" i="22"/>
  <c r="Z41" i="2"/>
  <c r="AB13" i="2" s="1"/>
  <c r="X41" i="2"/>
  <c r="T41" i="2"/>
  <c r="R41" i="2"/>
  <c r="P41" i="2"/>
  <c r="N41" i="2"/>
  <c r="L41" i="2"/>
  <c r="J41" i="2"/>
  <c r="H41" i="2"/>
  <c r="E41" i="2"/>
  <c r="AL13" i="5" l="1"/>
  <c r="AL10" i="5"/>
  <c r="AL15" i="5"/>
  <c r="AL9" i="5"/>
  <c r="AL12" i="5"/>
  <c r="AL18" i="5"/>
  <c r="AL16" i="5"/>
  <c r="AL17" i="5"/>
  <c r="AL14" i="5"/>
  <c r="AL11" i="5"/>
  <c r="AB32" i="2"/>
  <c r="AB16" i="2"/>
  <c r="AB28" i="2"/>
  <c r="AB12" i="2"/>
  <c r="AB40" i="2"/>
  <c r="AB24" i="2"/>
  <c r="AB36" i="2"/>
  <c r="AB20" i="2"/>
  <c r="AB39" i="2"/>
  <c r="AB35" i="2"/>
  <c r="AB31" i="2"/>
  <c r="AB27" i="2"/>
  <c r="AB23" i="2"/>
  <c r="AB19" i="2"/>
  <c r="AB15" i="2"/>
  <c r="AB11" i="2"/>
  <c r="AB9" i="2"/>
  <c r="AB38" i="2"/>
  <c r="AB34" i="2"/>
  <c r="AB30" i="2"/>
  <c r="AB26" i="2"/>
  <c r="AB22" i="2"/>
  <c r="AB18" i="2"/>
  <c r="AB14" i="2"/>
  <c r="AB10" i="2"/>
  <c r="AB41" i="2"/>
  <c r="AB37" i="2"/>
  <c r="AB33" i="2"/>
  <c r="AB29" i="2"/>
  <c r="AB25" i="2"/>
  <c r="AB21" i="2"/>
  <c r="AB17" i="2"/>
  <c r="AL19" i="5" l="1"/>
</calcChain>
</file>

<file path=xl/sharedStrings.xml><?xml version="1.0" encoding="utf-8"?>
<sst xmlns="http://schemas.openxmlformats.org/spreadsheetml/2006/main" count="540" uniqueCount="194">
  <si>
    <t>صندوق سرمایه‌گذاری مشترک ایساتیس پویای یزد</t>
  </si>
  <si>
    <t>صورت وضعیت پرتفوی</t>
  </si>
  <si>
    <t>برای ماه منتهی به 1405/01/27</t>
  </si>
  <si>
    <t>-1</t>
  </si>
  <si>
    <t>سرمایه گذاری ها</t>
  </si>
  <si>
    <t>-1-1</t>
  </si>
  <si>
    <t>سرمایه گذاری در سهام و حق تقدم سهام</t>
  </si>
  <si>
    <t>1404/12/27</t>
  </si>
  <si>
    <t>تغییرات طی دوره</t>
  </si>
  <si>
    <t>1405/01/27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</si>
  <si>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</si>
  <si>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</si>
  <si>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</si>
  <si>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</si>
  <si>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</si>
  <si>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</si>
  <si>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</si>
  <si>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</si>
  <si>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</si>
  <si>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ترانسفو</t>
  </si>
  <si>
    <t>باما</t>
  </si>
  <si>
    <t>بانک ملت</t>
  </si>
  <si>
    <t>پالایش نفت اصفهان</t>
  </si>
  <si>
    <t>پالایش نفت بندرعباس</t>
  </si>
  <si>
    <t>پالایش نفت تهران</t>
  </si>
  <si>
    <t>پتروشیمی اروند</t>
  </si>
  <si>
    <t>پتروشیمی پردیس</t>
  </si>
  <si>
    <t>پخش هجرت</t>
  </si>
  <si>
    <t>توسعه خدمات دریایی وبندری سینا</t>
  </si>
  <si>
    <t>چینی ایران</t>
  </si>
  <si>
    <t>س. نفت و گاز و پتروشیمی تأمین</t>
  </si>
  <si>
    <t>سرمایه گذاری ایساتیس پویا</t>
  </si>
  <si>
    <t>سرمایه گذاری دارویی تامین</t>
  </si>
  <si>
    <t>سرمایه‌گذاری‌ سپه‌</t>
  </si>
  <si>
    <t>سوژمیران</t>
  </si>
  <si>
    <t>سیمان آبیک</t>
  </si>
  <si>
    <t>سیمان فارس و خوزستان</t>
  </si>
  <si>
    <t>سیمان‌ تهران‌</t>
  </si>
  <si>
    <t>شمش طلا GoldBar</t>
  </si>
  <si>
    <t>صنایع پتروشیمی خلیج فارس</t>
  </si>
  <si>
    <t>صنایع پتروشیمی کرمانشاه</t>
  </si>
  <si>
    <t>فولاد  خوزستان</t>
  </si>
  <si>
    <t>فولاد امیرکبیرکاشان</t>
  </si>
  <si>
    <t>فولاد مبارکه اصفهان</t>
  </si>
  <si>
    <t>گسترش نفت و گاز پارسیان</t>
  </si>
  <si>
    <t>گسترش‌سرمایه‌گذاری‌ایران‌خودرو</t>
  </si>
  <si>
    <t>ماشین‌ سازی‌ اراک‌</t>
  </si>
  <si>
    <t>معدنی‌وصنعتی‌چادرملو</t>
  </si>
  <si>
    <t>ملی‌ صنایع‌ مس‌ ایران‌</t>
  </si>
  <si>
    <t>نفت سپاهان</t>
  </si>
  <si>
    <t>نیروکلر</t>
  </si>
  <si>
    <t>کویر تایر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</si>
  <si>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</si>
  <si>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</si>
  <si>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</si>
  <si>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</si>
  <si>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</si>
  <si>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</si>
  <si>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</si>
  <si>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</si>
  <si>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</si>
  <si>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</si>
  <si>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اختیارف وبملت-1200-1404/12/19</t>
  </si>
  <si>
    <t>اختیار فروش</t>
  </si>
  <si>
    <t>موقعیت فروش</t>
  </si>
  <si>
    <t>-</t>
  </si>
  <si>
    <t>1405/01/29</t>
  </si>
  <si>
    <t>اختیارف شستا-1610-1404/12/13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</si>
  <si>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</si>
  <si>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</si>
  <si>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</si>
  <si>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</si>
  <si>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</si>
  <si>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</si>
  <si>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</si>
  <si>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</si>
  <si>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</si>
  <si>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عام دولت256-ش.خ070318</t>
  </si>
  <si>
    <t>بله</t>
  </si>
  <si>
    <t>1404/09/18</t>
  </si>
  <si>
    <t>1407/03/18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</si>
  <si>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</si>
  <si>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</si>
  <si>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</si>
  <si>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</si>
  <si>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</si>
  <si>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</si>
  <si>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</si>
  <si>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</si>
  <si>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</si>
  <si>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</si>
  <si>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</si>
  <si>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</si>
  <si>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</si>
  <si>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</si>
  <si>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</si>
  <si>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</si>
  <si>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</si>
  <si>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</si>
  <si>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</si>
  <si>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</si>
  <si>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</si>
  <si>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</si>
  <si>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</si>
  <si>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</si>
  <si>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</si>
  <si>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</si>
  <si>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</si>
  <si>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</si>
  <si>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</si>
  <si>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</si>
  <si>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 . سرمایه‌گذاری‌ایران‌خودرو</t>
  </si>
  <si>
    <t>شمش نقره SilverBar</t>
  </si>
  <si>
    <t>سرمایه‌گذاری‌غدیر(هلدینگ‌</t>
  </si>
  <si>
    <t>توسعه ساختمان سپهر تهران</t>
  </si>
  <si>
    <t>-2-2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</si>
  <si>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</si>
  <si>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</si>
  <si>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</si>
  <si>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</si>
  <si>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</si>
  <si>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</si>
  <si>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</si>
  <si>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</si>
  <si>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</si>
  <si>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</si>
  <si>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</si>
  <si>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</si>
  <si>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</si>
  <si>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</si>
  <si>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</si>
  <si>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</si>
  <si>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</si>
  <si>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</si>
  <si>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</si>
  <si>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</si>
  <si>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</si>
  <si>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</si>
  <si>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</si>
  <si>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</si>
  <si>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</si>
  <si>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</si>
  <si>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</si>
  <si>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</si>
  <si>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</si>
  <si>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</si>
  <si>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</si>
  <si>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</si>
  <si>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</si>
  <si>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</si>
  <si>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طستا12421</t>
  </si>
  <si>
    <t>درآمد ناشی از تغییر قیمت اوراق بهادار</t>
  </si>
  <si>
    <t>سود و زیان ناشی از تغییر قیمت</t>
  </si>
  <si>
    <t>طملت12041</t>
  </si>
  <si>
    <t>سرمایه گذاری در سپرده کالایی</t>
  </si>
  <si>
    <t>1404/11/27</t>
  </si>
  <si>
    <t>اوراق تامین مالی جمعی ایسا شمیم</t>
  </si>
  <si>
    <t>اوراق  تامین مالی جمعی ایساکران</t>
  </si>
  <si>
    <t>اوراق  تامین مالی جمعی ایساولوو</t>
  </si>
  <si>
    <t>اوراق  تامین مالی جمعی ایساخیام</t>
  </si>
  <si>
    <t>اوراق  تامین مالی جمعی ایساطوسی</t>
  </si>
  <si>
    <t>اوراق  تامین مالی جمعی ایساقطعه</t>
  </si>
  <si>
    <t>اوراق  تامین مالی جمعی ایسایلیک</t>
  </si>
  <si>
    <t>اوراق  تامین مالی جمعی ایسااخشک</t>
  </si>
  <si>
    <t>اوراق  تامین مالی جمعی ایساگوهر</t>
  </si>
  <si>
    <t>خیر</t>
  </si>
  <si>
    <t>1403/12/22</t>
  </si>
  <si>
    <t>1404/02/13</t>
  </si>
  <si>
    <t>1404/04/21</t>
  </si>
  <si>
    <t>1404/05/22</t>
  </si>
  <si>
    <t>1404/06/31</t>
  </si>
  <si>
    <t>1404/07/01</t>
  </si>
  <si>
    <t>1404/10/22</t>
  </si>
  <si>
    <t>1404/11/13</t>
  </si>
  <si>
    <t>1404/12/13</t>
  </si>
  <si>
    <t>1405/02/13</t>
  </si>
  <si>
    <t>1405/04/21</t>
  </si>
  <si>
    <t>1405/05/22</t>
  </si>
  <si>
    <t>1405/06/31</t>
  </si>
  <si>
    <t>1405/07/01</t>
  </si>
  <si>
    <t>1405/10/22</t>
  </si>
  <si>
    <t>1405/11/13</t>
  </si>
  <si>
    <t>1406/01/09</t>
  </si>
  <si>
    <t>1405/01/09</t>
  </si>
  <si>
    <t>اوراق  تامین مالی جمعی ایسایلیک (تسویه زودتر از موعد)</t>
  </si>
  <si>
    <t>اوراق تامین مالی جمعی ایسا شمیم (تسویه در تاریخ سررسید)</t>
  </si>
  <si>
    <t>بانک سامان</t>
  </si>
  <si>
    <t>بانک ملی</t>
  </si>
  <si>
    <t>بانک خاورمیانه</t>
  </si>
  <si>
    <t>بانک پاسارگاد</t>
  </si>
  <si>
    <t>درآمد حاصل از سرمایه گذاری در سپرده کالایی</t>
  </si>
  <si>
    <t>درآمد حاصل از سرمایه­گذاری در سپرده کالایی</t>
  </si>
  <si>
    <t>اوراق تامین مالی جمعی ایسا شمیم (تسویه)</t>
  </si>
  <si>
    <t>اوراق  تامین مالی جمعی ایسایلیک (تسویه)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</si>
</sst>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\ ;[Red]\(#,##0\);\-\ ;"/>
    <numFmt numFmtId="166" formatCode="#,##0.00\ ;[Red]\(#,##0.00\);\-\ "/>
  </numFmts>
  <fonts count="1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24"/>
      <color rgb="FF000000"/>
      <name val="B Nazanin"/>
      <charset val="178"/>
    </font>
    <font>
      <sz val="24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charset val="1"/>
    </font>
    <font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top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4" fillId="0" borderId="4" xfId="0" applyNumberFormat="1" applyFont="1" applyBorder="1" applyAlignment="1">
      <alignment horizontal="right" vertical="top"/>
    </xf>
    <xf numFmtId="0" fontId="4" fillId="0" borderId="2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7" xfId="0" applyBorder="1" applyAlignment="1">
      <alignment horizontal="left"/>
    </xf>
    <xf numFmtId="3" fontId="3" fillId="0" borderId="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top"/>
    </xf>
    <xf numFmtId="0" fontId="3" fillId="0" borderId="4" xfId="0" applyFont="1" applyBorder="1" applyAlignment="1">
      <alignment vertical="center"/>
    </xf>
    <xf numFmtId="165" fontId="4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vertical="top"/>
    </xf>
    <xf numFmtId="166" fontId="4" fillId="0" borderId="0" xfId="0" applyNumberFormat="1" applyFont="1" applyAlignment="1">
      <alignment horizontal="right" vertical="top"/>
    </xf>
    <xf numFmtId="165" fontId="4" fillId="0" borderId="5" xfId="0" applyNumberFormat="1" applyFont="1" applyBorder="1" applyAlignment="1">
      <alignment horizontal="right" vertical="top"/>
    </xf>
    <xf numFmtId="165" fontId="9" fillId="0" borderId="5" xfId="0" applyNumberFormat="1" applyFont="1" applyBorder="1" applyAlignment="1">
      <alignment horizontal="right" vertical="top"/>
    </xf>
    <xf numFmtId="165" fontId="9" fillId="0" borderId="0" xfId="0" applyNumberFormat="1" applyFont="1" applyAlignment="1">
      <alignment horizontal="right" vertical="top"/>
    </xf>
    <xf numFmtId="166" fontId="9" fillId="0" borderId="5" xfId="0" applyNumberFormat="1" applyFont="1" applyBorder="1" applyAlignment="1">
      <alignment horizontal="right" vertical="top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2" xfId="0" applyNumberFormat="1" applyFont="1" applyBorder="1" applyAlignment="1">
      <alignment horizontal="right" vertical="top"/>
    </xf>
    <xf numFmtId="165" fontId="0" fillId="0" borderId="0" xfId="0" applyNumberFormat="1" applyAlignment="1">
      <alignment horizontal="left"/>
    </xf>
    <xf numFmtId="165" fontId="4" fillId="0" borderId="7" xfId="0" applyNumberFormat="1" applyFont="1" applyBorder="1" applyAlignment="1">
      <alignment horizontal="center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0" xfId="0" applyNumberFormat="1" applyFont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4" fillId="0" borderId="8" xfId="0" applyNumberFormat="1" applyFont="1" applyBorder="1" applyAlignment="1">
      <alignment vertical="top"/>
    </xf>
    <xf numFmtId="165" fontId="4" fillId="0" borderId="2" xfId="0" applyNumberFormat="1" applyFont="1" applyBorder="1" applyAlignment="1">
      <alignment vertical="top"/>
    </xf>
    <xf numFmtId="165" fontId="4" fillId="0" borderId="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1495425</xdr:colOff>
      <xdr:row>2</xdr:row>
      <xdr:rowOff>301637</xdr:rowOff>
    </xdr:from>
    <xdr:to>
      <xdr:col>1</xdr:col>
      <xdr:colOff>2282824</xdr:colOff>
      <xdr:row>12</xdr:row>
      <xdr:rowOff>212470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617114-83A8-4810-A9E3-BB66D33F5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318101" y="1006487"/>
          <a:ext cx="5635624" cy="5759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rightToLeft="1" tabSelected="1" view="pageBreakPreview" zoomScaleNormal="100" zoomScaleSheetLayoutView="100" workbookViewId="0">
      <selection activeCell="A4" sqref="A4:C37"/>
    </sheetView>
  </sheetViews>
  <sheetFormatPr defaultRowHeight="37.5" customHeight="1" x14ac:dyDescent="0.4"/>
  <cols>
    <col min="1" max="1" width="72.7109375" style="22" customWidth="1"/>
    <col min="2" max="2" width="45.42578125" style="22" customWidth="1"/>
    <col min="3" max="3" width="10.7109375" style="22" customWidth="1"/>
    <col min="4" max="16384" width="9.140625" style="22"/>
  </cols>
  <sheetData>
    <row r="1" spans="1:3" ht="27.75" customHeight="1" x14ac:dyDescent="0.4">
      <c r="A1" s="70" t="s">
        <v>0</v>
      </c>
      <c r="B1" s="70"/>
      <c r="C1" s="70"/>
    </row>
    <row r="2" spans="1:3" ht="27.75" customHeight="1" x14ac:dyDescent="0.4">
      <c r="A2" s="70" t="s">
        <v>1</v>
      </c>
      <c r="B2" s="70"/>
      <c r="C2" s="70"/>
    </row>
    <row r="3" spans="1:3" ht="27.75" customHeight="1" x14ac:dyDescent="0.4">
      <c r="A3" s="70" t="s">
        <v>2</v>
      </c>
      <c r="B3" s="70"/>
      <c r="C3" s="70"/>
    </row>
    <row r="4" spans="1:3" ht="7.35" customHeight="1" x14ac:dyDescent="0.4">
      <c r="A4" s="71"/>
      <c r="B4" s="71"/>
      <c r="C4" s="71"/>
    </row>
    <row r="5" spans="1:3" ht="123.6" customHeight="1" x14ac:dyDescent="0.4">
      <c r="A5" s="71"/>
      <c r="B5" s="71"/>
      <c r="C5" s="71"/>
    </row>
    <row r="6" spans="1:3" ht="123.6" customHeight="1" x14ac:dyDescent="0.4">
      <c r="A6" s="71"/>
      <c r="B6" s="71"/>
      <c r="C6" s="71"/>
    </row>
    <row r="7" spans="1:3" ht="30" x14ac:dyDescent="0.4">
      <c r="A7" s="71"/>
      <c r="B7" s="71"/>
      <c r="C7" s="71"/>
    </row>
    <row r="8" spans="1:3" ht="30" x14ac:dyDescent="0.4">
      <c r="A8" s="71"/>
      <c r="B8" s="71"/>
      <c r="C8" s="71"/>
    </row>
    <row r="9" spans="1:3" ht="30" x14ac:dyDescent="0.4">
      <c r="A9" s="71"/>
      <c r="B9" s="71"/>
      <c r="C9" s="71"/>
    </row>
    <row r="10" spans="1:3" ht="30" x14ac:dyDescent="0.4">
      <c r="A10" s="71"/>
      <c r="B10" s="71"/>
      <c r="C10" s="71"/>
    </row>
    <row r="11" spans="1:3" ht="30" x14ac:dyDescent="0.4">
      <c r="A11" s="71"/>
      <c r="B11" s="71"/>
      <c r="C11" s="71"/>
    </row>
    <row r="12" spans="1:3" ht="30" x14ac:dyDescent="0.4">
      <c r="A12" s="71"/>
      <c r="B12" s="71"/>
      <c r="C12" s="71"/>
    </row>
    <row r="13" spans="1:3" ht="30" x14ac:dyDescent="0.4">
      <c r="A13" s="71"/>
      <c r="B13" s="71"/>
      <c r="C13" s="71"/>
    </row>
    <row r="14" spans="1:3" ht="30" x14ac:dyDescent="0.4">
      <c r="A14" s="71"/>
      <c r="B14" s="71"/>
      <c r="C14" s="71"/>
    </row>
    <row r="15" spans="1:3" ht="30" x14ac:dyDescent="0.4">
      <c r="A15" s="71"/>
      <c r="B15" s="71"/>
      <c r="C15" s="71"/>
    </row>
    <row r="16" spans="1:3" ht="30" x14ac:dyDescent="0.4">
      <c r="A16" s="71"/>
      <c r="B16" s="71"/>
      <c r="C16" s="71"/>
    </row>
    <row r="17" spans="1:3" ht="30" x14ac:dyDescent="0.4">
      <c r="A17" s="71"/>
      <c r="B17" s="71"/>
      <c r="C17" s="71"/>
    </row>
    <row r="18" spans="1:3" ht="30" x14ac:dyDescent="0.4">
      <c r="A18" s="71"/>
      <c r="B18" s="71"/>
      <c r="C18" s="71"/>
    </row>
    <row r="19" spans="1:3" ht="30" x14ac:dyDescent="0.4">
      <c r="A19" s="71"/>
      <c r="B19" s="71"/>
      <c r="C19" s="71"/>
    </row>
    <row r="20" spans="1:3" ht="30" x14ac:dyDescent="0.4">
      <c r="A20" s="71"/>
      <c r="B20" s="71"/>
      <c r="C20" s="71"/>
    </row>
    <row r="21" spans="1:3" ht="30" x14ac:dyDescent="0.4">
      <c r="A21" s="71"/>
      <c r="B21" s="71"/>
      <c r="C21" s="71"/>
    </row>
    <row r="22" spans="1:3" ht="30" x14ac:dyDescent="0.4">
      <c r="A22" s="71"/>
      <c r="B22" s="71"/>
      <c r="C22" s="71"/>
    </row>
    <row r="23" spans="1:3" ht="30" x14ac:dyDescent="0.4">
      <c r="A23" s="71"/>
      <c r="B23" s="71"/>
      <c r="C23" s="71"/>
    </row>
    <row r="24" spans="1:3" ht="30" x14ac:dyDescent="0.4">
      <c r="A24" s="71"/>
      <c r="B24" s="71"/>
      <c r="C24" s="71"/>
    </row>
    <row r="25" spans="1:3" ht="30" x14ac:dyDescent="0.4">
      <c r="A25" s="71"/>
      <c r="B25" s="71"/>
      <c r="C25" s="71"/>
    </row>
    <row r="26" spans="1:3" ht="30" x14ac:dyDescent="0.4">
      <c r="A26" s="71"/>
      <c r="B26" s="71"/>
      <c r="C26" s="71"/>
    </row>
    <row r="27" spans="1:3" ht="30" x14ac:dyDescent="0.4">
      <c r="A27" s="71"/>
      <c r="B27" s="71"/>
      <c r="C27" s="71"/>
    </row>
    <row r="28" spans="1:3" ht="30" x14ac:dyDescent="0.4">
      <c r="A28" s="71"/>
      <c r="B28" s="71"/>
      <c r="C28" s="71"/>
    </row>
    <row r="29" spans="1:3" ht="30" x14ac:dyDescent="0.4">
      <c r="A29" s="71"/>
      <c r="B29" s="71"/>
      <c r="C29" s="71"/>
    </row>
    <row r="30" spans="1:3" ht="30" x14ac:dyDescent="0.4">
      <c r="A30" s="71"/>
      <c r="B30" s="71"/>
      <c r="C30" s="71"/>
    </row>
    <row r="31" spans="1:3" ht="30" x14ac:dyDescent="0.4">
      <c r="A31" s="71"/>
      <c r="B31" s="71"/>
      <c r="C31" s="71"/>
    </row>
    <row r="32" spans="1:3" ht="30" x14ac:dyDescent="0.4">
      <c r="A32" s="71"/>
      <c r="B32" s="71"/>
      <c r="C32" s="71"/>
    </row>
    <row r="33" spans="1:3" ht="30" x14ac:dyDescent="0.4">
      <c r="A33" s="71"/>
      <c r="B33" s="71"/>
      <c r="C33" s="71"/>
    </row>
    <row r="34" spans="1:3" ht="30" x14ac:dyDescent="0.4">
      <c r="A34" s="71"/>
      <c r="B34" s="71"/>
      <c r="C34" s="71"/>
    </row>
    <row r="35" spans="1:3" ht="30" x14ac:dyDescent="0.4">
      <c r="A35" s="71"/>
      <c r="B35" s="71"/>
      <c r="C35" s="71"/>
    </row>
    <row r="36" spans="1:3" ht="30" x14ac:dyDescent="0.4">
      <c r="A36" s="71"/>
      <c r="B36" s="71"/>
      <c r="C36" s="71"/>
    </row>
    <row r="37" spans="1:3" ht="30" x14ac:dyDescent="0.4">
      <c r="A37" s="71"/>
      <c r="B37" s="71"/>
      <c r="C37" s="71"/>
    </row>
  </sheetData>
  <mergeCells count="4">
    <mergeCell ref="A1:C1"/>
    <mergeCell ref="A2:C2"/>
    <mergeCell ref="A3:C3"/>
    <mergeCell ref="A4:C37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9"/>
  <sheetViews>
    <sheetView rightToLeft="1" view="pageBreakPreview" zoomScaleNormal="100" zoomScaleSheetLayoutView="100" workbookViewId="0">
      <selection sqref="A1:R1"/>
    </sheetView>
  </sheetViews>
  <sheetFormatPr defaultRowHeight="12.75" x14ac:dyDescent="0.2"/>
  <cols>
    <col min="1" max="1" width="6.7109375" bestFit="1" customWidth="1"/>
    <col min="2" max="2" width="24.85546875" customWidth="1"/>
    <col min="3" max="3" width="1.28515625" customWidth="1"/>
    <col min="4" max="4" width="15.85546875" bestFit="1" customWidth="1"/>
    <col min="5" max="5" width="1.28515625" customWidth="1"/>
    <col min="6" max="6" width="16.28515625" bestFit="1" customWidth="1"/>
    <col min="7" max="7" width="1.28515625" customWidth="1"/>
    <col min="8" max="8" width="11.85546875" bestFit="1" customWidth="1"/>
    <col min="9" max="9" width="1.28515625" customWidth="1"/>
    <col min="10" max="10" width="16.28515625" bestFit="1" customWidth="1"/>
    <col min="11" max="11" width="1.28515625" customWidth="1"/>
    <col min="12" max="12" width="15.140625" bestFit="1" customWidth="1"/>
    <col min="13" max="13" width="1.28515625" customWidth="1"/>
    <col min="14" max="14" width="16.28515625" bestFit="1" customWidth="1"/>
    <col min="15" max="15" width="1.28515625" customWidth="1"/>
    <col min="16" max="16" width="11.85546875" bestFit="1" customWidth="1"/>
    <col min="17" max="17" width="1.28515625" customWidth="1"/>
    <col min="18" max="18" width="15.140625" bestFit="1" customWidth="1"/>
    <col min="19" max="19" width="0.28515625" customWidth="1"/>
  </cols>
  <sheetData>
    <row r="1" spans="1:18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spans="1:18" ht="21.75" customHeight="1" x14ac:dyDescent="0.2">
      <c r="A2" s="81" t="s">
        <v>87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1:18" ht="21.75" customHeight="1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18" ht="14.45" customHeight="1" x14ac:dyDescent="0.2"/>
    <row r="5" spans="1:18" ht="14.45" customHeight="1" x14ac:dyDescent="0.2">
      <c r="A5" s="2" t="s">
        <v>116</v>
      </c>
      <c r="B5" s="82" t="s">
        <v>117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18" ht="14.45" customHeight="1" x14ac:dyDescent="0.2">
      <c r="D6" s="77" t="s">
        <v>105</v>
      </c>
      <c r="E6" s="77"/>
      <c r="F6" s="77"/>
      <c r="G6" s="77"/>
      <c r="H6" s="77"/>
      <c r="I6" s="77"/>
      <c r="J6" s="77"/>
      <c r="L6" s="77" t="s">
        <v>106</v>
      </c>
      <c r="M6" s="77"/>
      <c r="N6" s="77"/>
      <c r="O6" s="77"/>
      <c r="P6" s="77"/>
      <c r="Q6" s="77"/>
      <c r="R6" s="77"/>
    </row>
    <row r="7" spans="1:18" ht="14.45" customHeight="1" x14ac:dyDescent="0.2">
      <c r="D7" s="4"/>
      <c r="E7" s="4"/>
      <c r="F7" s="4"/>
      <c r="G7" s="4"/>
      <c r="H7" s="4"/>
      <c r="I7" s="4"/>
      <c r="J7" s="4"/>
      <c r="L7" s="4"/>
      <c r="M7" s="4"/>
      <c r="N7" s="4"/>
      <c r="O7" s="4"/>
      <c r="P7" s="4"/>
      <c r="Q7" s="4"/>
      <c r="R7" s="4"/>
    </row>
    <row r="8" spans="1:18" ht="14.45" customHeight="1" x14ac:dyDescent="0.2">
      <c r="A8" s="77" t="s">
        <v>118</v>
      </c>
      <c r="B8" s="77"/>
      <c r="D8" s="3" t="s">
        <v>119</v>
      </c>
      <c r="F8" s="3" t="s">
        <v>109</v>
      </c>
      <c r="H8" s="3" t="s">
        <v>110</v>
      </c>
      <c r="J8" s="3" t="s">
        <v>52</v>
      </c>
      <c r="L8" s="3" t="s">
        <v>119</v>
      </c>
      <c r="N8" s="3" t="s">
        <v>109</v>
      </c>
      <c r="P8" s="3" t="s">
        <v>110</v>
      </c>
      <c r="R8" s="3" t="s">
        <v>52</v>
      </c>
    </row>
    <row r="9" spans="1:18" ht="21.75" customHeight="1" x14ac:dyDescent="0.2">
      <c r="A9" s="78" t="s">
        <v>77</v>
      </c>
      <c r="B9" s="78"/>
      <c r="D9" s="7">
        <v>1692992187</v>
      </c>
      <c r="F9" s="7">
        <v>-176304082</v>
      </c>
      <c r="H9" s="7">
        <v>0</v>
      </c>
      <c r="J9" s="7">
        <v>1516688105</v>
      </c>
      <c r="L9" s="7">
        <v>2268945095</v>
      </c>
      <c r="N9" s="7">
        <v>-1105112362</v>
      </c>
      <c r="P9" s="7">
        <v>-8852250</v>
      </c>
      <c r="R9" s="7">
        <v>1154980483</v>
      </c>
    </row>
    <row r="10" spans="1:18" ht="21.75" customHeight="1" x14ac:dyDescent="0.2">
      <c r="A10" s="90" t="s">
        <v>192</v>
      </c>
      <c r="B10" s="90"/>
      <c r="D10" s="10">
        <v>1438524590</v>
      </c>
      <c r="F10" s="10"/>
      <c r="H10" s="10"/>
      <c r="J10" s="10">
        <f>D10</f>
        <v>1438524590</v>
      </c>
      <c r="L10" s="10">
        <f>1102868814+335655776-J10</f>
        <v>0</v>
      </c>
      <c r="N10" s="10"/>
      <c r="P10" s="10"/>
      <c r="R10" s="10">
        <f>L10</f>
        <v>0</v>
      </c>
    </row>
    <row r="11" spans="1:18" ht="21.75" customHeight="1" x14ac:dyDescent="0.2">
      <c r="A11" s="90" t="s">
        <v>193</v>
      </c>
      <c r="B11" s="90"/>
      <c r="D11" s="10">
        <v>198657914</v>
      </c>
      <c r="F11" s="10"/>
      <c r="H11" s="10"/>
      <c r="J11" s="10">
        <f>D11</f>
        <v>198657914</v>
      </c>
      <c r="L11" s="10">
        <f>76406890+122251024-198657914</f>
        <v>0</v>
      </c>
      <c r="N11" s="10"/>
      <c r="P11" s="10"/>
      <c r="R11" s="10">
        <f t="shared" ref="R11:R18" si="0">L11</f>
        <v>0</v>
      </c>
    </row>
    <row r="12" spans="1:18" ht="21.75" customHeight="1" x14ac:dyDescent="0.2">
      <c r="A12" s="90" t="s">
        <v>157</v>
      </c>
      <c r="B12" s="90"/>
      <c r="D12" s="10">
        <v>1054760605</v>
      </c>
      <c r="F12" s="10"/>
      <c r="H12" s="10"/>
      <c r="J12" s="10">
        <f t="shared" ref="J12:J18" si="1">D12</f>
        <v>1054760605</v>
      </c>
      <c r="L12" s="10">
        <f>276874633+777885972</f>
        <v>1054760605</v>
      </c>
      <c r="N12" s="10"/>
      <c r="P12" s="10"/>
      <c r="R12" s="10">
        <f t="shared" si="0"/>
        <v>1054760605</v>
      </c>
    </row>
    <row r="13" spans="1:18" ht="21.75" customHeight="1" x14ac:dyDescent="0.2">
      <c r="A13" s="90" t="s">
        <v>158</v>
      </c>
      <c r="B13" s="90"/>
      <c r="D13" s="10">
        <v>1193424652</v>
      </c>
      <c r="F13" s="10"/>
      <c r="H13" s="10"/>
      <c r="J13" s="10">
        <f t="shared" si="1"/>
        <v>1193424652</v>
      </c>
      <c r="L13" s="10">
        <f>482191760+711232892-1072876712</f>
        <v>120547940</v>
      </c>
      <c r="N13" s="10"/>
      <c r="P13" s="10"/>
      <c r="R13" s="10">
        <f t="shared" si="0"/>
        <v>120547940</v>
      </c>
    </row>
    <row r="14" spans="1:18" ht="21.75" customHeight="1" x14ac:dyDescent="0.2">
      <c r="A14" s="90" t="s">
        <v>159</v>
      </c>
      <c r="B14" s="90"/>
      <c r="D14" s="10">
        <v>807671198</v>
      </c>
      <c r="F14" s="10"/>
      <c r="H14" s="10"/>
      <c r="J14" s="10">
        <f t="shared" si="1"/>
        <v>807671198</v>
      </c>
      <c r="L14" s="10">
        <f>96438352+711232846</f>
        <v>807671198</v>
      </c>
      <c r="N14" s="10"/>
      <c r="P14" s="10"/>
      <c r="R14" s="10">
        <f t="shared" si="0"/>
        <v>807671198</v>
      </c>
    </row>
    <row r="15" spans="1:18" ht="21.75" customHeight="1" x14ac:dyDescent="0.2">
      <c r="A15" s="90" t="s">
        <v>160</v>
      </c>
      <c r="B15" s="90"/>
      <c r="D15" s="10">
        <v>690584086</v>
      </c>
      <c r="F15" s="10"/>
      <c r="H15" s="10"/>
      <c r="J15" s="10">
        <f t="shared" si="1"/>
        <v>690584086</v>
      </c>
      <c r="L15" s="10">
        <f>339338727+351245359-529844689</f>
        <v>160739397</v>
      </c>
      <c r="N15" s="10"/>
      <c r="P15" s="10"/>
      <c r="R15" s="10">
        <f t="shared" si="0"/>
        <v>160739397</v>
      </c>
    </row>
    <row r="16" spans="1:18" ht="21.75" customHeight="1" x14ac:dyDescent="0.2">
      <c r="A16" s="90" t="s">
        <v>161</v>
      </c>
      <c r="B16" s="90"/>
      <c r="D16" s="10">
        <v>3526027389</v>
      </c>
      <c r="F16" s="10"/>
      <c r="H16" s="10"/>
      <c r="J16" s="10">
        <f t="shared" si="1"/>
        <v>3526027389</v>
      </c>
      <c r="L16" s="10">
        <f>1717808202+1808219187-2712328767</f>
        <v>813698622</v>
      </c>
      <c r="N16" s="10"/>
      <c r="P16" s="10"/>
      <c r="R16" s="10">
        <f t="shared" si="0"/>
        <v>813698622</v>
      </c>
    </row>
    <row r="17" spans="1:18" ht="21.75" customHeight="1" x14ac:dyDescent="0.2">
      <c r="A17" s="90" t="s">
        <v>163</v>
      </c>
      <c r="B17" s="90"/>
      <c r="D17" s="10">
        <v>422962000</v>
      </c>
      <c r="F17" s="10"/>
      <c r="H17" s="10"/>
      <c r="J17" s="10">
        <f t="shared" si="1"/>
        <v>422962000</v>
      </c>
      <c r="L17" s="10">
        <f>81116000+341846000</f>
        <v>422962000</v>
      </c>
      <c r="N17" s="10"/>
      <c r="P17" s="10"/>
      <c r="R17" s="10">
        <f t="shared" si="0"/>
        <v>422962000</v>
      </c>
    </row>
    <row r="18" spans="1:18" ht="21.75" customHeight="1" x14ac:dyDescent="0.2">
      <c r="A18" s="90" t="s">
        <v>164</v>
      </c>
      <c r="B18" s="90"/>
      <c r="D18" s="10">
        <v>443808000</v>
      </c>
      <c r="F18" s="10"/>
      <c r="H18" s="10"/>
      <c r="J18" s="10">
        <f t="shared" si="1"/>
        <v>443808000</v>
      </c>
      <c r="L18" s="10">
        <v>443808000</v>
      </c>
      <c r="N18" s="10"/>
      <c r="P18" s="10"/>
      <c r="R18" s="10">
        <f t="shared" si="0"/>
        <v>443808000</v>
      </c>
    </row>
    <row r="19" spans="1:18" ht="21.75" customHeight="1" x14ac:dyDescent="0.2">
      <c r="A19" s="74" t="s">
        <v>52</v>
      </c>
      <c r="B19" s="74"/>
      <c r="D19" s="17">
        <f>SUM(D9:D18)</f>
        <v>11469412621</v>
      </c>
      <c r="F19" s="17">
        <f>SUM(F9:F18)</f>
        <v>-176304082</v>
      </c>
      <c r="H19" s="17">
        <f>SUM(H9:H18)</f>
        <v>0</v>
      </c>
      <c r="J19" s="17">
        <f>SUM(J9:J18)</f>
        <v>11293108539</v>
      </c>
      <c r="L19" s="17">
        <f>SUM(L9:L18)</f>
        <v>6093132857</v>
      </c>
      <c r="N19" s="17">
        <f>SUM(N9:N18)</f>
        <v>-1105112362</v>
      </c>
      <c r="P19" s="17">
        <f>SUM(P9:P18)</f>
        <v>-8852250</v>
      </c>
      <c r="R19" s="17">
        <f>SUM(R9:R18)</f>
        <v>4979168245</v>
      </c>
    </row>
  </sheetData>
  <mergeCells count="18">
    <mergeCell ref="A1:R1"/>
    <mergeCell ref="A2:R2"/>
    <mergeCell ref="A3:R3"/>
    <mergeCell ref="B5:R5"/>
    <mergeCell ref="D6:J6"/>
    <mergeCell ref="L6:R6"/>
    <mergeCell ref="A8:B8"/>
    <mergeCell ref="A9:B9"/>
    <mergeCell ref="A19:B19"/>
    <mergeCell ref="A10:B10"/>
    <mergeCell ref="A12:B12"/>
    <mergeCell ref="A13:B13"/>
    <mergeCell ref="A14:B14"/>
    <mergeCell ref="A15:B15"/>
    <mergeCell ref="A16:B16"/>
    <mergeCell ref="A11:B11"/>
    <mergeCell ref="A17:B17"/>
    <mergeCell ref="A18:B18"/>
  </mergeCells>
  <pageMargins left="0.39" right="0.39" top="0.39" bottom="0.39" header="0" footer="0"/>
  <pageSetup paperSize="9" scale="88" fitToHeight="0" orientation="landscape" r:id="rId1"/>
  <ignoredErrors>
    <ignoredError sqref="F19:P19" emptyCellReferenc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view="pageBreakPreview" zoomScaleNormal="100" zoomScaleSheetLayoutView="100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21.75" customHeight="1" x14ac:dyDescent="0.2">
      <c r="A2" s="81" t="s">
        <v>87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21.75" customHeight="1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ht="14.45" customHeight="1" x14ac:dyDescent="0.2"/>
    <row r="5" spans="1:10" ht="14.45" customHeight="1" x14ac:dyDescent="0.2">
      <c r="A5" s="2" t="s">
        <v>120</v>
      </c>
      <c r="B5" s="82" t="s">
        <v>121</v>
      </c>
      <c r="C5" s="82"/>
      <c r="D5" s="82"/>
      <c r="E5" s="82"/>
      <c r="F5" s="82"/>
      <c r="G5" s="82"/>
      <c r="H5" s="82"/>
      <c r="I5" s="82"/>
      <c r="J5" s="82"/>
    </row>
    <row r="6" spans="1:10" ht="14.45" customHeight="1" x14ac:dyDescent="0.2">
      <c r="D6" s="77" t="s">
        <v>105</v>
      </c>
      <c r="E6" s="77"/>
      <c r="F6" s="77"/>
      <c r="H6" s="77" t="s">
        <v>106</v>
      </c>
      <c r="I6" s="77"/>
      <c r="J6" s="77"/>
    </row>
    <row r="7" spans="1:10" ht="36.4" customHeight="1" x14ac:dyDescent="0.2">
      <c r="A7" s="77" t="s">
        <v>122</v>
      </c>
      <c r="B7" s="77"/>
      <c r="D7" s="21" t="s">
        <v>123</v>
      </c>
      <c r="E7" s="4"/>
      <c r="F7" s="21" t="s">
        <v>124</v>
      </c>
      <c r="H7" s="21" t="s">
        <v>123</v>
      </c>
      <c r="I7" s="4"/>
      <c r="J7" s="21" t="s">
        <v>124</v>
      </c>
    </row>
    <row r="8" spans="1:10" ht="21.75" customHeight="1" x14ac:dyDescent="0.2">
      <c r="A8" s="76" t="s">
        <v>187</v>
      </c>
      <c r="B8" s="76"/>
      <c r="D8" s="7">
        <v>8843</v>
      </c>
      <c r="F8" s="8"/>
      <c r="H8" s="7">
        <v>17953</v>
      </c>
      <c r="J8" s="8"/>
    </row>
    <row r="9" spans="1:10" ht="21.75" customHeight="1" x14ac:dyDescent="0.2">
      <c r="A9" s="76" t="s">
        <v>188</v>
      </c>
      <c r="B9" s="76"/>
      <c r="D9" s="10">
        <v>8498506</v>
      </c>
      <c r="F9" s="11"/>
      <c r="H9" s="10">
        <v>10059227</v>
      </c>
      <c r="J9" s="11"/>
    </row>
    <row r="10" spans="1:10" ht="21.75" customHeight="1" x14ac:dyDescent="0.2">
      <c r="A10" s="76" t="s">
        <v>189</v>
      </c>
      <c r="B10" s="76"/>
      <c r="D10" s="10">
        <v>10731</v>
      </c>
      <c r="F10" s="11"/>
      <c r="H10" s="10">
        <v>21832</v>
      </c>
      <c r="J10" s="11"/>
    </row>
    <row r="11" spans="1:10" ht="21.75" customHeight="1" x14ac:dyDescent="0.2">
      <c r="A11" s="90" t="s">
        <v>186</v>
      </c>
      <c r="B11" s="90"/>
      <c r="D11" s="14">
        <v>8741</v>
      </c>
      <c r="F11" s="15"/>
      <c r="H11" s="14">
        <v>17746</v>
      </c>
      <c r="J11" s="15"/>
    </row>
    <row r="12" spans="1:10" ht="21.75" customHeight="1" x14ac:dyDescent="0.2">
      <c r="A12" s="74" t="s">
        <v>52</v>
      </c>
      <c r="B12" s="74"/>
      <c r="D12" s="17">
        <f>SUM(D8:D11)</f>
        <v>8526821</v>
      </c>
      <c r="F12" s="17"/>
      <c r="H12" s="17">
        <f>SUM(H8:H11)</f>
        <v>10116758</v>
      </c>
      <c r="J12" s="17"/>
    </row>
  </sheetData>
  <mergeCells count="12">
    <mergeCell ref="A1:J1"/>
    <mergeCell ref="A2:J2"/>
    <mergeCell ref="A3:J3"/>
    <mergeCell ref="B5:J5"/>
    <mergeCell ref="D6:F6"/>
    <mergeCell ref="H6:J6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Normal="100" zoomScaleSheetLayoutView="100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81" t="s">
        <v>0</v>
      </c>
      <c r="B1" s="81"/>
      <c r="C1" s="81"/>
      <c r="D1" s="81"/>
      <c r="E1" s="81"/>
      <c r="F1" s="81"/>
    </row>
    <row r="2" spans="1:6" ht="21.75" customHeight="1" x14ac:dyDescent="0.2">
      <c r="A2" s="81" t="s">
        <v>87</v>
      </c>
      <c r="B2" s="81"/>
      <c r="C2" s="81"/>
      <c r="D2" s="81"/>
      <c r="E2" s="81"/>
      <c r="F2" s="81"/>
    </row>
    <row r="3" spans="1:6" ht="21.75" customHeight="1" x14ac:dyDescent="0.2">
      <c r="A3" s="81" t="s">
        <v>2</v>
      </c>
      <c r="B3" s="81"/>
      <c r="C3" s="81"/>
      <c r="D3" s="81"/>
      <c r="E3" s="81"/>
      <c r="F3" s="81"/>
    </row>
    <row r="4" spans="1:6" ht="14.45" customHeight="1" x14ac:dyDescent="0.2"/>
    <row r="5" spans="1:6" ht="29.1" customHeight="1" x14ac:dyDescent="0.2">
      <c r="A5" s="2" t="s">
        <v>125</v>
      </c>
      <c r="B5" s="82" t="s">
        <v>101</v>
      </c>
      <c r="C5" s="82"/>
      <c r="D5" s="82"/>
      <c r="E5" s="82"/>
      <c r="F5" s="82"/>
    </row>
    <row r="6" spans="1:6" ht="14.45" customHeight="1" x14ac:dyDescent="0.2">
      <c r="D6" s="3" t="s">
        <v>105</v>
      </c>
      <c r="F6" s="3" t="s">
        <v>9</v>
      </c>
    </row>
    <row r="7" spans="1:6" ht="14.45" customHeight="1" x14ac:dyDescent="0.2">
      <c r="A7" s="77" t="s">
        <v>101</v>
      </c>
      <c r="B7" s="77"/>
      <c r="D7" s="5" t="s">
        <v>84</v>
      </c>
      <c r="F7" s="5" t="s">
        <v>84</v>
      </c>
    </row>
    <row r="8" spans="1:6" ht="21.75" customHeight="1" x14ac:dyDescent="0.2">
      <c r="A8" s="78" t="s">
        <v>101</v>
      </c>
      <c r="B8" s="78"/>
      <c r="D8" s="7">
        <v>48100567</v>
      </c>
      <c r="F8" s="7">
        <v>96126510</v>
      </c>
    </row>
    <row r="9" spans="1:6" ht="21.75" customHeight="1" x14ac:dyDescent="0.2">
      <c r="A9" s="76" t="s">
        <v>126</v>
      </c>
      <c r="B9" s="76"/>
      <c r="D9" s="10">
        <v>0</v>
      </c>
      <c r="F9" s="10">
        <v>0</v>
      </c>
    </row>
    <row r="10" spans="1:6" ht="21.75" customHeight="1" x14ac:dyDescent="0.2">
      <c r="A10" s="72" t="s">
        <v>127</v>
      </c>
      <c r="B10" s="72"/>
      <c r="D10" s="14">
        <v>2051488</v>
      </c>
      <c r="F10" s="14">
        <v>82129383</v>
      </c>
    </row>
    <row r="11" spans="1:6" ht="21.75" customHeight="1" x14ac:dyDescent="0.2">
      <c r="A11" s="74" t="s">
        <v>52</v>
      </c>
      <c r="B11" s="74"/>
      <c r="D11" s="17">
        <f>SUM(D8:D10)</f>
        <v>50152055</v>
      </c>
      <c r="F11" s="17">
        <f>SUM(F8:F10)</f>
        <v>178255893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18"/>
  <sheetViews>
    <sheetView rightToLeft="1" view="pageBreakPreview" zoomScale="120" zoomScaleNormal="100" zoomScaleSheetLayoutView="120" workbookViewId="0">
      <selection sqref="A1:S1"/>
    </sheetView>
  </sheetViews>
  <sheetFormatPr defaultRowHeight="12.75" x14ac:dyDescent="0.2"/>
  <cols>
    <col min="1" max="1" width="29.42578125" bestFit="1" customWidth="1"/>
    <col min="2" max="2" width="1.28515625" customWidth="1"/>
    <col min="3" max="3" width="16.85546875" bestFit="1" customWidth="1"/>
    <col min="4" max="4" width="1.28515625" customWidth="1"/>
    <col min="5" max="5" width="12" bestFit="1" customWidth="1"/>
    <col min="6" max="6" width="1.28515625" customWidth="1"/>
    <col min="7" max="7" width="19.85546875" bestFit="1" customWidth="1"/>
    <col min="8" max="8" width="1.28515625" customWidth="1"/>
    <col min="9" max="9" width="15.85546875" bestFit="1" customWidth="1"/>
    <col min="10" max="10" width="1.28515625" customWidth="1"/>
    <col min="11" max="11" width="11.85546875" bestFit="1" customWidth="1"/>
    <col min="12" max="12" width="1.28515625" customWidth="1"/>
    <col min="13" max="13" width="15.85546875" bestFit="1" customWidth="1"/>
    <col min="14" max="14" width="1.28515625" customWidth="1"/>
    <col min="15" max="15" width="16.140625" bestFit="1" customWidth="1"/>
    <col min="16" max="16" width="1.28515625" customWidth="1"/>
    <col min="17" max="17" width="11.85546875" bestFit="1" customWidth="1"/>
    <col min="18" max="18" width="1.28515625" customWidth="1"/>
    <col min="19" max="19" width="16.140625" bestFit="1" customWidth="1"/>
    <col min="20" max="20" width="0.28515625" customWidth="1"/>
  </cols>
  <sheetData>
    <row r="1" spans="1:19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21.75" customHeight="1" x14ac:dyDescent="0.2">
      <c r="A2" s="81" t="s">
        <v>87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21.75" customHeight="1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ht="14.45" customHeight="1" x14ac:dyDescent="0.2"/>
    <row r="5" spans="1:19" ht="14.45" customHeight="1" x14ac:dyDescent="0.2">
      <c r="A5" s="82" t="s">
        <v>129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</row>
    <row r="6" spans="1:19" ht="14.45" customHeight="1" x14ac:dyDescent="0.2">
      <c r="A6" s="77" t="s">
        <v>90</v>
      </c>
      <c r="I6" s="77" t="s">
        <v>105</v>
      </c>
      <c r="J6" s="77"/>
      <c r="K6" s="77"/>
      <c r="L6" s="77"/>
      <c r="M6" s="77"/>
      <c r="O6" s="77" t="s">
        <v>106</v>
      </c>
      <c r="P6" s="77"/>
      <c r="Q6" s="77"/>
      <c r="R6" s="77"/>
      <c r="S6" s="77"/>
    </row>
    <row r="7" spans="1:19" ht="29.1" customHeight="1" x14ac:dyDescent="0.2">
      <c r="A7" s="77"/>
      <c r="C7" s="19" t="s">
        <v>130</v>
      </c>
      <c r="E7" s="91" t="s">
        <v>75</v>
      </c>
      <c r="F7" s="91"/>
      <c r="G7" s="19" t="s">
        <v>131</v>
      </c>
      <c r="I7" s="21" t="s">
        <v>132</v>
      </c>
      <c r="J7" s="4"/>
      <c r="K7" s="21" t="s">
        <v>128</v>
      </c>
      <c r="L7" s="4"/>
      <c r="M7" s="21" t="s">
        <v>133</v>
      </c>
      <c r="O7" s="21" t="s">
        <v>132</v>
      </c>
      <c r="P7" s="4"/>
      <c r="Q7" s="21" t="s">
        <v>128</v>
      </c>
      <c r="R7" s="4"/>
      <c r="S7" s="21" t="s">
        <v>133</v>
      </c>
    </row>
    <row r="8" spans="1:19" ht="21.75" customHeight="1" x14ac:dyDescent="0.2">
      <c r="A8" s="6" t="s">
        <v>77</v>
      </c>
      <c r="C8" s="4"/>
      <c r="E8" s="39" t="s">
        <v>80</v>
      </c>
      <c r="F8" s="53"/>
      <c r="G8" s="42">
        <v>23</v>
      </c>
      <c r="I8" s="7">
        <v>1692992187</v>
      </c>
      <c r="K8" s="7">
        <v>0</v>
      </c>
      <c r="M8" s="7">
        <v>1692992187</v>
      </c>
      <c r="O8" s="7">
        <v>2268945095</v>
      </c>
      <c r="Q8" s="7">
        <v>0</v>
      </c>
      <c r="S8" s="7">
        <v>2268945095</v>
      </c>
    </row>
    <row r="9" spans="1:19" ht="21.75" customHeight="1" x14ac:dyDescent="0.2">
      <c r="A9" s="9" t="s">
        <v>156</v>
      </c>
      <c r="E9" s="54" t="s">
        <v>174</v>
      </c>
      <c r="F9" s="40"/>
      <c r="G9" s="37">
        <v>45</v>
      </c>
      <c r="I9" s="10">
        <f>'درآمد سرمایه گذاری در اوراق به'!J10</f>
        <v>1438524590</v>
      </c>
      <c r="K9" s="10"/>
      <c r="M9" s="10">
        <f>I9</f>
        <v>1438524590</v>
      </c>
      <c r="O9" s="10">
        <f>I9</f>
        <v>1438524590</v>
      </c>
      <c r="Q9" s="10"/>
      <c r="S9" s="10">
        <f>O9</f>
        <v>1438524590</v>
      </c>
    </row>
    <row r="10" spans="1:19" ht="21.75" customHeight="1" x14ac:dyDescent="0.2">
      <c r="A10" s="9" t="s">
        <v>157</v>
      </c>
      <c r="E10" s="54" t="s">
        <v>175</v>
      </c>
      <c r="F10" s="40"/>
      <c r="G10" s="37">
        <v>44</v>
      </c>
      <c r="I10" s="10">
        <f>'درآمد سرمایه گذاری در اوراق به'!J11</f>
        <v>198657914</v>
      </c>
      <c r="K10" s="10"/>
      <c r="M10" s="10">
        <f t="shared" ref="M10:M17" si="0">I10</f>
        <v>198657914</v>
      </c>
      <c r="O10" s="10">
        <f t="shared" ref="O10:O17" si="1">I10</f>
        <v>198657914</v>
      </c>
      <c r="Q10" s="10"/>
      <c r="S10" s="10">
        <f t="shared" ref="S10:S17" si="2">O10</f>
        <v>198657914</v>
      </c>
    </row>
    <row r="11" spans="1:19" ht="21.75" customHeight="1" x14ac:dyDescent="0.2">
      <c r="A11" s="9" t="s">
        <v>158</v>
      </c>
      <c r="E11" s="54" t="s">
        <v>176</v>
      </c>
      <c r="F11" s="40"/>
      <c r="G11" s="37">
        <v>44</v>
      </c>
      <c r="I11" s="10">
        <f>'درآمد سرمایه گذاری در اوراق به'!J12</f>
        <v>1054760605</v>
      </c>
      <c r="K11" s="10"/>
      <c r="M11" s="10">
        <f t="shared" si="0"/>
        <v>1054760605</v>
      </c>
      <c r="O11" s="10">
        <f t="shared" si="1"/>
        <v>1054760605</v>
      </c>
      <c r="Q11" s="10"/>
      <c r="S11" s="10">
        <f t="shared" si="2"/>
        <v>1054760605</v>
      </c>
    </row>
    <row r="12" spans="1:19" ht="21.75" customHeight="1" x14ac:dyDescent="0.2">
      <c r="A12" s="9" t="s">
        <v>159</v>
      </c>
      <c r="E12" s="54" t="s">
        <v>177</v>
      </c>
      <c r="F12" s="40"/>
      <c r="G12" s="37">
        <v>44</v>
      </c>
      <c r="I12" s="10">
        <f>'درآمد سرمایه گذاری در اوراق به'!J13</f>
        <v>1193424652</v>
      </c>
      <c r="K12" s="10"/>
      <c r="M12" s="10">
        <f t="shared" si="0"/>
        <v>1193424652</v>
      </c>
      <c r="O12" s="10">
        <f t="shared" si="1"/>
        <v>1193424652</v>
      </c>
      <c r="Q12" s="10"/>
      <c r="S12" s="10">
        <f t="shared" si="2"/>
        <v>1193424652</v>
      </c>
    </row>
    <row r="13" spans="1:19" ht="21.75" customHeight="1" x14ac:dyDescent="0.2">
      <c r="A13" s="9" t="s">
        <v>160</v>
      </c>
      <c r="E13" s="54" t="s">
        <v>178</v>
      </c>
      <c r="F13" s="40"/>
      <c r="G13" s="37">
        <v>43</v>
      </c>
      <c r="I13" s="10">
        <f>'درآمد سرمایه گذاری در اوراق به'!J14</f>
        <v>807671198</v>
      </c>
      <c r="K13" s="10"/>
      <c r="M13" s="10">
        <f t="shared" si="0"/>
        <v>807671198</v>
      </c>
      <c r="O13" s="10">
        <f t="shared" si="1"/>
        <v>807671198</v>
      </c>
      <c r="Q13" s="10"/>
      <c r="S13" s="10">
        <f t="shared" si="2"/>
        <v>807671198</v>
      </c>
    </row>
    <row r="14" spans="1:19" ht="21.75" customHeight="1" x14ac:dyDescent="0.2">
      <c r="A14" s="9" t="s">
        <v>161</v>
      </c>
      <c r="E14" s="54" t="s">
        <v>179</v>
      </c>
      <c r="F14" s="40"/>
      <c r="G14" s="37">
        <v>44</v>
      </c>
      <c r="I14" s="10">
        <f>'درآمد سرمایه گذاری در اوراق به'!J15</f>
        <v>690584086</v>
      </c>
      <c r="K14" s="10"/>
      <c r="M14" s="10">
        <f t="shared" si="0"/>
        <v>690584086</v>
      </c>
      <c r="O14" s="10">
        <f t="shared" si="1"/>
        <v>690584086</v>
      </c>
      <c r="Q14" s="10"/>
      <c r="S14" s="10">
        <f t="shared" si="2"/>
        <v>690584086</v>
      </c>
    </row>
    <row r="15" spans="1:19" ht="21.75" customHeight="1" x14ac:dyDescent="0.2">
      <c r="A15" s="9" t="s">
        <v>162</v>
      </c>
      <c r="E15" s="54" t="s">
        <v>180</v>
      </c>
      <c r="F15" s="40"/>
      <c r="G15" s="37">
        <v>44</v>
      </c>
      <c r="I15" s="10">
        <f>'درآمد سرمایه گذاری در اوراق به'!J16</f>
        <v>3526027389</v>
      </c>
      <c r="K15" s="10"/>
      <c r="M15" s="10">
        <f t="shared" si="0"/>
        <v>3526027389</v>
      </c>
      <c r="O15" s="10">
        <f t="shared" si="1"/>
        <v>3526027389</v>
      </c>
      <c r="Q15" s="10"/>
      <c r="S15" s="10">
        <f t="shared" si="2"/>
        <v>3526027389</v>
      </c>
    </row>
    <row r="16" spans="1:19" ht="21.75" customHeight="1" x14ac:dyDescent="0.2">
      <c r="A16" s="9" t="s">
        <v>163</v>
      </c>
      <c r="E16" s="54" t="s">
        <v>181</v>
      </c>
      <c r="F16" s="40"/>
      <c r="G16" s="37">
        <v>44</v>
      </c>
      <c r="I16" s="10">
        <f>'درآمد سرمایه گذاری در اوراق به'!J17</f>
        <v>422962000</v>
      </c>
      <c r="K16" s="10"/>
      <c r="M16" s="10">
        <f t="shared" si="0"/>
        <v>422962000</v>
      </c>
      <c r="O16" s="10">
        <f t="shared" si="1"/>
        <v>422962000</v>
      </c>
      <c r="Q16" s="10"/>
      <c r="S16" s="10">
        <f t="shared" si="2"/>
        <v>422962000</v>
      </c>
    </row>
    <row r="17" spans="1:19" ht="21.75" customHeight="1" x14ac:dyDescent="0.2">
      <c r="A17" s="9" t="s">
        <v>164</v>
      </c>
      <c r="E17" s="54" t="s">
        <v>182</v>
      </c>
      <c r="F17" s="40"/>
      <c r="G17" s="37">
        <v>45</v>
      </c>
      <c r="I17" s="10">
        <f>'درآمد سرمایه گذاری در اوراق به'!J18</f>
        <v>443808000</v>
      </c>
      <c r="K17" s="10"/>
      <c r="M17" s="10">
        <f t="shared" si="0"/>
        <v>443808000</v>
      </c>
      <c r="O17" s="10">
        <f t="shared" si="1"/>
        <v>443808000</v>
      </c>
      <c r="Q17" s="10"/>
      <c r="S17" s="10">
        <f t="shared" si="2"/>
        <v>443808000</v>
      </c>
    </row>
    <row r="18" spans="1:19" ht="21.75" customHeight="1" thickBot="1" x14ac:dyDescent="0.25">
      <c r="A18" s="16" t="s">
        <v>52</v>
      </c>
      <c r="C18" s="17"/>
      <c r="E18" s="17"/>
      <c r="G18" s="17"/>
      <c r="I18" s="17">
        <f>SUM(I8:I17)</f>
        <v>11469412621</v>
      </c>
      <c r="K18" s="17">
        <v>0</v>
      </c>
      <c r="M18" s="17">
        <f>SUM(M8:M17)</f>
        <v>11469412621</v>
      </c>
      <c r="O18" s="17">
        <f>SUM(O8:O17)</f>
        <v>12045365529</v>
      </c>
      <c r="Q18" s="17">
        <v>0</v>
      </c>
      <c r="S18" s="17">
        <f>SUM(S8:S17)</f>
        <v>12045365529</v>
      </c>
    </row>
  </sheetData>
  <mergeCells count="8">
    <mergeCell ref="A1:S1"/>
    <mergeCell ref="A2:S2"/>
    <mergeCell ref="A3:S3"/>
    <mergeCell ref="A5:S5"/>
    <mergeCell ref="A6:A7"/>
    <mergeCell ref="I6:M6"/>
    <mergeCell ref="O6:S6"/>
    <mergeCell ref="E7:F7"/>
  </mergeCells>
  <pageMargins left="0.39" right="0.39" top="0.39" bottom="0.39" header="0" footer="0"/>
  <pageSetup paperSize="9" scale="8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view="pageBreakPreview" zoomScale="120" zoomScaleNormal="100" zoomScaleSheetLayoutView="120" workbookViewId="0">
      <selection sqref="A1:M1"/>
    </sheetView>
  </sheetViews>
  <sheetFormatPr defaultRowHeight="12.75" x14ac:dyDescent="0.2"/>
  <cols>
    <col min="1" max="1" width="11.85546875" bestFit="1" customWidth="1"/>
    <col min="2" max="2" width="1.28515625" customWidth="1"/>
    <col min="3" max="3" width="10.5703125" bestFit="1" customWidth="1"/>
    <col min="4" max="4" width="1.28515625" customWidth="1"/>
    <col min="5" max="5" width="11.85546875" bestFit="1" customWidth="1"/>
    <col min="6" max="6" width="1.28515625" customWidth="1"/>
    <col min="7" max="7" width="11.5703125" bestFit="1" customWidth="1"/>
    <col min="8" max="8" width="1.28515625" customWidth="1"/>
    <col min="9" max="9" width="12" bestFit="1" customWidth="1"/>
    <col min="10" max="10" width="1.28515625" customWidth="1"/>
    <col min="11" max="11" width="11.85546875" bestFit="1" customWidth="1"/>
    <col min="12" max="12" width="1.28515625" customWidth="1"/>
    <col min="13" max="13" width="12" bestFit="1" customWidth="1"/>
    <col min="14" max="14" width="0.28515625" customWidth="1"/>
  </cols>
  <sheetData>
    <row r="1" spans="1:13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21.75" customHeight="1" x14ac:dyDescent="0.2">
      <c r="A2" s="81" t="s">
        <v>87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 ht="21.75" customHeight="1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 ht="14.45" customHeight="1" x14ac:dyDescent="0.2"/>
    <row r="5" spans="1:13" ht="14.45" customHeight="1" x14ac:dyDescent="0.2">
      <c r="A5" s="82" t="s">
        <v>134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14.45" customHeight="1" x14ac:dyDescent="0.2">
      <c r="A6" s="77" t="s">
        <v>90</v>
      </c>
      <c r="C6" s="77" t="s">
        <v>105</v>
      </c>
      <c r="D6" s="77"/>
      <c r="E6" s="77"/>
      <c r="F6" s="77"/>
      <c r="G6" s="77"/>
      <c r="I6" s="77" t="s">
        <v>106</v>
      </c>
      <c r="J6" s="77"/>
      <c r="K6" s="77"/>
      <c r="L6" s="77"/>
      <c r="M6" s="77"/>
    </row>
    <row r="7" spans="1:13" ht="29.1" customHeight="1" x14ac:dyDescent="0.2">
      <c r="A7" s="77"/>
      <c r="C7" s="21" t="s">
        <v>132</v>
      </c>
      <c r="D7" s="4"/>
      <c r="E7" s="21" t="s">
        <v>128</v>
      </c>
      <c r="F7" s="4"/>
      <c r="G7" s="21" t="s">
        <v>133</v>
      </c>
      <c r="I7" s="21" t="s">
        <v>132</v>
      </c>
      <c r="J7" s="4"/>
      <c r="K7" s="21" t="s">
        <v>128</v>
      </c>
      <c r="L7" s="4"/>
      <c r="M7" s="21" t="s">
        <v>133</v>
      </c>
    </row>
    <row r="8" spans="1:13" ht="21.75" customHeight="1" x14ac:dyDescent="0.2">
      <c r="A8" s="9" t="s">
        <v>187</v>
      </c>
      <c r="C8" s="7">
        <v>8843</v>
      </c>
      <c r="E8" s="7">
        <v>0</v>
      </c>
      <c r="G8" s="7">
        <v>8843</v>
      </c>
      <c r="I8" s="7">
        <v>17953</v>
      </c>
      <c r="K8" s="7">
        <v>0</v>
      </c>
      <c r="M8" s="7">
        <v>17953</v>
      </c>
    </row>
    <row r="9" spans="1:13" ht="21.75" customHeight="1" x14ac:dyDescent="0.2">
      <c r="A9" s="9" t="s">
        <v>188</v>
      </c>
      <c r="C9" s="10">
        <v>8498506</v>
      </c>
      <c r="E9" s="10">
        <v>0</v>
      </c>
      <c r="G9" s="10">
        <v>8498506</v>
      </c>
      <c r="I9" s="10">
        <v>10059227</v>
      </c>
      <c r="K9" s="10">
        <v>0</v>
      </c>
      <c r="M9" s="10">
        <v>10059227</v>
      </c>
    </row>
    <row r="10" spans="1:13" ht="21.75" customHeight="1" x14ac:dyDescent="0.2">
      <c r="A10" s="9" t="s">
        <v>189</v>
      </c>
      <c r="C10" s="10">
        <v>10731</v>
      </c>
      <c r="E10" s="10">
        <v>0</v>
      </c>
      <c r="G10" s="10">
        <v>10731</v>
      </c>
      <c r="I10" s="10">
        <v>21832</v>
      </c>
      <c r="K10" s="10">
        <v>0</v>
      </c>
      <c r="M10" s="10">
        <v>21832</v>
      </c>
    </row>
    <row r="11" spans="1:13" ht="21.75" customHeight="1" x14ac:dyDescent="0.2">
      <c r="A11" s="12" t="s">
        <v>186</v>
      </c>
      <c r="C11" s="14">
        <v>8741</v>
      </c>
      <c r="E11" s="14">
        <v>0</v>
      </c>
      <c r="G11" s="14">
        <v>8741</v>
      </c>
      <c r="I11" s="14">
        <v>17746</v>
      </c>
      <c r="K11" s="14">
        <v>0</v>
      </c>
      <c r="M11" s="14">
        <v>17746</v>
      </c>
    </row>
    <row r="12" spans="1:13" ht="21.75" customHeight="1" x14ac:dyDescent="0.2">
      <c r="A12" s="16" t="s">
        <v>52</v>
      </c>
      <c r="C12" s="17">
        <f>SUM(C8:C11)</f>
        <v>8526821</v>
      </c>
      <c r="E12" s="17">
        <v>0</v>
      </c>
      <c r="G12" s="17">
        <f>SUM(G8:G11)</f>
        <v>8526821</v>
      </c>
      <c r="I12" s="17">
        <f>SUM(I8:I11)</f>
        <v>10116758</v>
      </c>
      <c r="K12" s="17">
        <v>0</v>
      </c>
      <c r="M12" s="17">
        <f>SUM(M8:M11)</f>
        <v>10116758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18"/>
  <sheetViews>
    <sheetView rightToLeft="1" view="pageBreakPreview" zoomScaleNormal="100" zoomScaleSheetLayoutView="100" workbookViewId="0">
      <selection sqref="A1:Q1"/>
    </sheetView>
  </sheetViews>
  <sheetFormatPr defaultRowHeight="12.75" x14ac:dyDescent="0.2"/>
  <cols>
    <col min="1" max="1" width="29.42578125" bestFit="1" customWidth="1"/>
    <col min="2" max="2" width="1.28515625" customWidth="1"/>
    <col min="3" max="3" width="7.28515625" bestFit="1" customWidth="1"/>
    <col min="4" max="4" width="1.28515625" customWidth="1"/>
    <col min="5" max="5" width="16.85546875" bestFit="1" customWidth="1"/>
    <col min="6" max="6" width="1.28515625" customWidth="1"/>
    <col min="7" max="7" width="16.5703125" bestFit="1" customWidth="1"/>
    <col min="8" max="8" width="1.28515625" customWidth="1"/>
    <col min="9" max="9" width="23.42578125" bestFit="1" customWidth="1"/>
    <col min="10" max="10" width="1.28515625" customWidth="1"/>
    <col min="11" max="11" width="12.5703125" bestFit="1" customWidth="1"/>
    <col min="12" max="12" width="1.28515625" customWidth="1"/>
    <col min="13" max="13" width="18" bestFit="1" customWidth="1"/>
    <col min="14" max="14" width="1.28515625" customWidth="1"/>
    <col min="15" max="15" width="17.5703125" bestFit="1" customWidth="1"/>
    <col min="16" max="16" width="1.28515625" customWidth="1"/>
    <col min="17" max="17" width="23.42578125" bestFit="1" customWidth="1"/>
    <col min="18" max="18" width="0.28515625" customWidth="1"/>
  </cols>
  <sheetData>
    <row r="1" spans="1:17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21.75" customHeight="1" x14ac:dyDescent="0.2">
      <c r="A2" s="81" t="s">
        <v>87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 ht="21.75" customHeight="1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17" ht="14.45" customHeight="1" x14ac:dyDescent="0.2"/>
    <row r="5" spans="1:17" ht="14.45" customHeight="1" x14ac:dyDescent="0.2">
      <c r="A5" s="82" t="s">
        <v>135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17" ht="14.45" customHeight="1" x14ac:dyDescent="0.2">
      <c r="A6" s="77" t="s">
        <v>90</v>
      </c>
      <c r="C6" s="77" t="s">
        <v>105</v>
      </c>
      <c r="D6" s="77"/>
      <c r="E6" s="77"/>
      <c r="F6" s="77"/>
      <c r="G6" s="77"/>
      <c r="H6" s="77"/>
      <c r="I6" s="77"/>
      <c r="K6" s="77" t="s">
        <v>106</v>
      </c>
      <c r="L6" s="77"/>
      <c r="M6" s="77"/>
      <c r="N6" s="77"/>
      <c r="O6" s="77"/>
      <c r="P6" s="77"/>
      <c r="Q6" s="77"/>
    </row>
    <row r="7" spans="1:17" ht="29.1" customHeight="1" x14ac:dyDescent="0.2">
      <c r="A7" s="77"/>
      <c r="C7" s="21" t="s">
        <v>13</v>
      </c>
      <c r="D7" s="4"/>
      <c r="E7" s="21" t="s">
        <v>136</v>
      </c>
      <c r="F7" s="4"/>
      <c r="G7" s="21" t="s">
        <v>137</v>
      </c>
      <c r="H7" s="4"/>
      <c r="I7" s="21" t="s">
        <v>138</v>
      </c>
      <c r="K7" s="21" t="s">
        <v>13</v>
      </c>
      <c r="L7" s="4"/>
      <c r="M7" s="21" t="s">
        <v>136</v>
      </c>
      <c r="N7" s="4"/>
      <c r="O7" s="21" t="s">
        <v>137</v>
      </c>
      <c r="P7" s="4"/>
      <c r="Q7" s="21" t="s">
        <v>138</v>
      </c>
    </row>
    <row r="8" spans="1:17" ht="21.75" customHeight="1" x14ac:dyDescent="0.2">
      <c r="A8" s="6" t="s">
        <v>38</v>
      </c>
      <c r="C8" s="55">
        <v>1907</v>
      </c>
      <c r="D8" s="56"/>
      <c r="E8" s="55">
        <v>45958891095</v>
      </c>
      <c r="F8" s="56"/>
      <c r="G8" s="55">
        <v>48210659420</v>
      </c>
      <c r="I8" s="55">
        <v>-2251768325</v>
      </c>
      <c r="K8" s="55">
        <v>1907</v>
      </c>
      <c r="L8" s="56"/>
      <c r="M8" s="55">
        <v>45958891095</v>
      </c>
      <c r="N8" s="56"/>
      <c r="O8" s="55">
        <v>48210659420</v>
      </c>
      <c r="Q8" s="65">
        <v>-2251768325</v>
      </c>
    </row>
    <row r="9" spans="1:17" ht="21.75" customHeight="1" x14ac:dyDescent="0.2">
      <c r="A9" s="9" t="s">
        <v>111</v>
      </c>
      <c r="C9" s="10">
        <v>0</v>
      </c>
      <c r="E9" s="10">
        <v>0</v>
      </c>
      <c r="G9" s="10">
        <v>0</v>
      </c>
      <c r="I9" s="10">
        <v>0</v>
      </c>
      <c r="K9" s="46">
        <v>2348767</v>
      </c>
      <c r="L9" s="56"/>
      <c r="M9" s="46">
        <v>3009341201</v>
      </c>
      <c r="N9" s="56"/>
      <c r="O9" s="46">
        <v>4008650973</v>
      </c>
      <c r="Q9" s="59">
        <v>-999309772</v>
      </c>
    </row>
    <row r="10" spans="1:17" ht="21.75" customHeight="1" x14ac:dyDescent="0.2">
      <c r="A10" s="9" t="s">
        <v>45</v>
      </c>
      <c r="C10" s="10">
        <v>0</v>
      </c>
      <c r="E10" s="10">
        <v>0</v>
      </c>
      <c r="G10" s="10">
        <v>0</v>
      </c>
      <c r="I10" s="10">
        <v>0</v>
      </c>
      <c r="K10" s="46">
        <v>10000000</v>
      </c>
      <c r="L10" s="56"/>
      <c r="M10" s="46">
        <v>23563359992</v>
      </c>
      <c r="N10" s="56"/>
      <c r="O10" s="46">
        <v>26989744012</v>
      </c>
      <c r="Q10" s="59">
        <v>-3426384020</v>
      </c>
    </row>
    <row r="11" spans="1:17" ht="21.75" customHeight="1" x14ac:dyDescent="0.2">
      <c r="A11" s="9" t="s">
        <v>112</v>
      </c>
      <c r="C11" s="10">
        <v>0</v>
      </c>
      <c r="E11" s="10">
        <v>0</v>
      </c>
      <c r="G11" s="10">
        <v>0</v>
      </c>
      <c r="I11" s="10">
        <v>0</v>
      </c>
      <c r="K11" s="46">
        <v>1000</v>
      </c>
      <c r="L11" s="56"/>
      <c r="M11" s="46">
        <v>5044329144</v>
      </c>
      <c r="N11" s="56"/>
      <c r="O11" s="46">
        <v>4996069154</v>
      </c>
      <c r="Q11" s="59">
        <v>48259990</v>
      </c>
    </row>
    <row r="12" spans="1:17" ht="21.75" customHeight="1" x14ac:dyDescent="0.2">
      <c r="A12" s="9" t="s">
        <v>113</v>
      </c>
      <c r="C12" s="10">
        <v>0</v>
      </c>
      <c r="E12" s="10">
        <v>0</v>
      </c>
      <c r="G12" s="10">
        <v>0</v>
      </c>
      <c r="I12" s="10">
        <v>0</v>
      </c>
      <c r="K12" s="46">
        <v>6000000</v>
      </c>
      <c r="L12" s="56"/>
      <c r="M12" s="46">
        <v>89780590084</v>
      </c>
      <c r="N12" s="56"/>
      <c r="O12" s="46">
        <v>86744243400</v>
      </c>
      <c r="Q12" s="59">
        <v>3036346684</v>
      </c>
    </row>
    <row r="13" spans="1:17" ht="21.75" customHeight="1" x14ac:dyDescent="0.2">
      <c r="A13" s="9" t="s">
        <v>114</v>
      </c>
      <c r="C13" s="10">
        <v>0</v>
      </c>
      <c r="E13" s="10">
        <v>0</v>
      </c>
      <c r="G13" s="10">
        <v>0</v>
      </c>
      <c r="I13" s="10">
        <v>0</v>
      </c>
      <c r="K13" s="46">
        <v>865</v>
      </c>
      <c r="L13" s="56"/>
      <c r="M13" s="46">
        <v>3452141</v>
      </c>
      <c r="N13" s="56"/>
      <c r="O13" s="46">
        <v>3217817</v>
      </c>
      <c r="Q13" s="59">
        <v>234324</v>
      </c>
    </row>
    <row r="14" spans="1:17" ht="21.75" customHeight="1" x14ac:dyDescent="0.2">
      <c r="A14" s="9" t="s">
        <v>33</v>
      </c>
      <c r="C14" s="10">
        <v>0</v>
      </c>
      <c r="E14" s="10">
        <v>0</v>
      </c>
      <c r="G14" s="10">
        <v>0</v>
      </c>
      <c r="I14" s="10">
        <v>0</v>
      </c>
      <c r="K14" s="46">
        <v>4200000</v>
      </c>
      <c r="L14" s="56"/>
      <c r="M14" s="46">
        <v>26041871880</v>
      </c>
      <c r="N14" s="56"/>
      <c r="O14" s="46">
        <v>25171905340</v>
      </c>
      <c r="Q14" s="59">
        <v>869966540</v>
      </c>
    </row>
    <row r="15" spans="1:17" ht="21.75" customHeight="1" x14ac:dyDescent="0.2">
      <c r="A15" s="9" t="s">
        <v>50</v>
      </c>
      <c r="C15" s="10">
        <v>0</v>
      </c>
      <c r="E15" s="10">
        <v>0</v>
      </c>
      <c r="G15" s="10">
        <v>0</v>
      </c>
      <c r="I15" s="10">
        <v>0</v>
      </c>
      <c r="K15" s="46">
        <v>177257</v>
      </c>
      <c r="L15" s="56"/>
      <c r="M15" s="46">
        <v>2168226028</v>
      </c>
      <c r="N15" s="56"/>
      <c r="O15" s="46">
        <v>2474727326</v>
      </c>
      <c r="Q15" s="59">
        <v>-306501298</v>
      </c>
    </row>
    <row r="16" spans="1:17" ht="21.75" customHeight="1" x14ac:dyDescent="0.2">
      <c r="A16" s="12" t="s">
        <v>77</v>
      </c>
      <c r="C16" s="14">
        <v>0</v>
      </c>
      <c r="E16" s="14">
        <v>0</v>
      </c>
      <c r="G16" s="14">
        <v>0</v>
      </c>
      <c r="I16" s="14">
        <v>0</v>
      </c>
      <c r="K16" s="28">
        <v>10000</v>
      </c>
      <c r="L16" s="56"/>
      <c r="M16" s="28">
        <v>8135573875</v>
      </c>
      <c r="N16" s="56"/>
      <c r="O16" s="28">
        <v>8144426125</v>
      </c>
      <c r="Q16" s="66">
        <v>-8852250</v>
      </c>
    </row>
    <row r="17" spans="1:17" ht="21.75" customHeight="1" thickBot="1" x14ac:dyDescent="0.25">
      <c r="A17" s="16" t="s">
        <v>52</v>
      </c>
      <c r="C17" s="49">
        <f>SUM(C8:C16)</f>
        <v>1907</v>
      </c>
      <c r="D17" s="56"/>
      <c r="E17" s="49">
        <f>SUM(E8:E16)</f>
        <v>45958891095</v>
      </c>
      <c r="F17" s="56"/>
      <c r="G17" s="49">
        <f>SUM(G8:G16)</f>
        <v>48210659420</v>
      </c>
      <c r="I17" s="49">
        <f>SUM(I8:I16)</f>
        <v>-2251768325</v>
      </c>
      <c r="K17" s="49">
        <f>SUM(K8:K16)</f>
        <v>22739796</v>
      </c>
      <c r="L17" s="56"/>
      <c r="M17" s="49">
        <f>SUM(M8:M16)</f>
        <v>203705635440</v>
      </c>
      <c r="N17" s="56"/>
      <c r="O17" s="49">
        <f>SUM(O8:O16)</f>
        <v>206743643567</v>
      </c>
      <c r="Q17" s="67">
        <f>SUM(Q8:Q16)</f>
        <v>-3038008127</v>
      </c>
    </row>
    <row r="18" spans="1:17" ht="13.5" thickTop="1" x14ac:dyDescent="0.2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8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1"/>
  <sheetViews>
    <sheetView rightToLeft="1" view="pageBreakPreview" zoomScale="110" zoomScaleNormal="110" zoomScaleSheetLayoutView="110" workbookViewId="0">
      <selection sqref="A1:Y1"/>
    </sheetView>
  </sheetViews>
  <sheetFormatPr defaultRowHeight="12.75" x14ac:dyDescent="0.2"/>
  <cols>
    <col min="1" max="1" width="7.7109375" bestFit="1" customWidth="1"/>
    <col min="2" max="2" width="1.28515625" customWidth="1"/>
    <col min="3" max="3" width="10.42578125" bestFit="1" customWidth="1"/>
    <col min="4" max="4" width="1.28515625" customWidth="1"/>
    <col min="5" max="5" width="10.42578125" customWidth="1"/>
    <col min="6" max="6" width="1.28515625" customWidth="1"/>
    <col min="7" max="7" width="5.42578125" bestFit="1" customWidth="1"/>
    <col min="8" max="8" width="1.28515625" customWidth="1"/>
    <col min="9" max="9" width="10.5703125" bestFit="1" customWidth="1"/>
    <col min="10" max="10" width="1.28515625" customWidth="1"/>
    <col min="11" max="11" width="10.42578125" customWidth="1"/>
    <col min="12" max="12" width="1.28515625" customWidth="1"/>
    <col min="13" max="13" width="16.7109375" bestFit="1" customWidth="1"/>
    <col min="14" max="14" width="1.28515625" customWidth="1"/>
    <col min="15" max="15" width="17.140625" bestFit="1" customWidth="1"/>
    <col min="16" max="16" width="1.28515625" customWidth="1"/>
    <col min="17" max="17" width="11.42578125" bestFit="1" customWidth="1"/>
    <col min="18" max="18" width="1.28515625" customWidth="1"/>
    <col min="19" max="19" width="11.42578125" bestFit="1" customWidth="1"/>
    <col min="20" max="20" width="1.28515625" customWidth="1"/>
    <col min="21" max="21" width="17.28515625" bestFit="1" customWidth="1"/>
    <col min="22" max="22" width="1.28515625" customWidth="1"/>
    <col min="23" max="23" width="14.28515625" bestFit="1" customWidth="1"/>
    <col min="24" max="24" width="1.28515625" customWidth="1"/>
    <col min="25" max="25" width="16" bestFit="1" customWidth="1"/>
    <col min="26" max="26" width="0.28515625" customWidth="1"/>
  </cols>
  <sheetData>
    <row r="1" spans="1:25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</row>
    <row r="2" spans="1:25" ht="21.75" customHeight="1" x14ac:dyDescent="0.2">
      <c r="A2" s="81" t="s">
        <v>87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25" ht="21.75" customHeight="1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</row>
    <row r="4" spans="1:25" ht="7.35" customHeight="1" x14ac:dyDescent="0.2"/>
    <row r="5" spans="1:25" ht="14.45" customHeight="1" x14ac:dyDescent="0.2">
      <c r="A5" s="82" t="s">
        <v>139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</row>
    <row r="6" spans="1:25" ht="7.35" customHeight="1" x14ac:dyDescent="0.2"/>
    <row r="7" spans="1:25" ht="14.45" customHeight="1" x14ac:dyDescent="0.2">
      <c r="E7" s="77" t="s">
        <v>105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Y7" s="3" t="s">
        <v>106</v>
      </c>
    </row>
    <row r="8" spans="1:25" ht="29.1" customHeight="1" x14ac:dyDescent="0.2">
      <c r="A8" s="3" t="s">
        <v>140</v>
      </c>
      <c r="C8" s="3" t="s">
        <v>141</v>
      </c>
      <c r="E8" s="21" t="s">
        <v>55</v>
      </c>
      <c r="F8" s="4"/>
      <c r="G8" s="21" t="s">
        <v>13</v>
      </c>
      <c r="H8" s="4"/>
      <c r="I8" s="21" t="s">
        <v>54</v>
      </c>
      <c r="J8" s="4"/>
      <c r="K8" s="21" t="s">
        <v>142</v>
      </c>
      <c r="L8" s="4"/>
      <c r="M8" s="21" t="s">
        <v>143</v>
      </c>
      <c r="N8" s="4"/>
      <c r="O8" s="21" t="s">
        <v>144</v>
      </c>
      <c r="P8" s="4"/>
      <c r="Q8" s="21" t="s">
        <v>145</v>
      </c>
      <c r="R8" s="4"/>
      <c r="S8" s="21" t="s">
        <v>146</v>
      </c>
      <c r="T8" s="4"/>
      <c r="U8" s="21" t="s">
        <v>147</v>
      </c>
      <c r="V8" s="4"/>
      <c r="W8" s="21" t="s">
        <v>148</v>
      </c>
      <c r="Y8" s="21" t="s">
        <v>148</v>
      </c>
    </row>
    <row r="9" spans="1:25" ht="21.75" customHeight="1" x14ac:dyDescent="0.2">
      <c r="A9" s="6" t="s">
        <v>149</v>
      </c>
      <c r="C9" s="6" t="s">
        <v>150</v>
      </c>
      <c r="E9" s="4"/>
      <c r="G9" s="7">
        <v>0</v>
      </c>
      <c r="I9" s="7">
        <v>0</v>
      </c>
      <c r="K9" s="7">
        <v>0</v>
      </c>
      <c r="M9" s="7">
        <v>0</v>
      </c>
      <c r="O9" s="7">
        <v>0</v>
      </c>
      <c r="Q9" s="7">
        <v>0</v>
      </c>
      <c r="S9" s="7">
        <v>0</v>
      </c>
      <c r="U9" s="7">
        <v>0</v>
      </c>
      <c r="W9" s="7">
        <v>0</v>
      </c>
      <c r="Y9" s="55">
        <v>-30113621</v>
      </c>
    </row>
    <row r="10" spans="1:25" ht="21.75" customHeight="1" x14ac:dyDescent="0.2">
      <c r="A10" s="12" t="s">
        <v>149</v>
      </c>
      <c r="B10" s="13"/>
      <c r="C10" s="12" t="s">
        <v>150</v>
      </c>
      <c r="E10" s="13"/>
      <c r="G10" s="14">
        <v>0</v>
      </c>
      <c r="I10" s="14">
        <v>0</v>
      </c>
      <c r="K10" s="14">
        <v>0</v>
      </c>
      <c r="M10" s="14">
        <v>0</v>
      </c>
      <c r="O10" s="14">
        <v>0</v>
      </c>
      <c r="Q10" s="14">
        <v>0</v>
      </c>
      <c r="S10" s="14">
        <v>0</v>
      </c>
      <c r="U10" s="14">
        <v>0</v>
      </c>
      <c r="W10" s="14">
        <v>0</v>
      </c>
      <c r="Y10" s="14">
        <v>826584841</v>
      </c>
    </row>
    <row r="11" spans="1:25" ht="21.75" customHeight="1" x14ac:dyDescent="0.2">
      <c r="A11" s="74" t="s">
        <v>52</v>
      </c>
      <c r="B11" s="74"/>
      <c r="C11" s="74"/>
      <c r="E11" s="17"/>
      <c r="G11" s="17"/>
      <c r="I11" s="17"/>
      <c r="K11" s="17">
        <v>0</v>
      </c>
      <c r="M11" s="17">
        <v>0</v>
      </c>
      <c r="O11" s="17">
        <v>0</v>
      </c>
      <c r="Q11" s="17">
        <v>0</v>
      </c>
      <c r="S11" s="17">
        <v>0</v>
      </c>
      <c r="U11" s="17">
        <v>0</v>
      </c>
      <c r="W11" s="17">
        <v>0</v>
      </c>
      <c r="Y11" s="17">
        <f>SUM(Y9:Y10)</f>
        <v>796471220</v>
      </c>
    </row>
  </sheetData>
  <mergeCells count="6">
    <mergeCell ref="A11:C11"/>
    <mergeCell ref="A1:Y1"/>
    <mergeCell ref="A2:Y2"/>
    <mergeCell ref="A3:Y3"/>
    <mergeCell ref="A5:Y5"/>
    <mergeCell ref="E7:W7"/>
  </mergeCells>
  <pageMargins left="0.39" right="0.39" top="0.39" bottom="0.39" header="0" footer="0"/>
  <pageSetup paperSize="9" scale="8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44"/>
  <sheetViews>
    <sheetView rightToLeft="1" view="pageBreakPreview" zoomScale="70" zoomScaleNormal="100" zoomScaleSheetLayoutView="70" workbookViewId="0">
      <selection sqref="A1:Q1"/>
    </sheetView>
  </sheetViews>
  <sheetFormatPr defaultRowHeight="12.75" x14ac:dyDescent="0.2"/>
  <cols>
    <col min="1" max="1" width="29.42578125" bestFit="1" customWidth="1"/>
    <col min="2" max="2" width="1.28515625" customWidth="1"/>
    <col min="3" max="3" width="14" bestFit="1" customWidth="1"/>
    <col min="4" max="4" width="1.28515625" customWidth="1"/>
    <col min="5" max="5" width="19.85546875" bestFit="1" customWidth="1"/>
    <col min="6" max="6" width="1.28515625" customWidth="1"/>
    <col min="7" max="7" width="19.85546875" bestFit="1" customWidth="1"/>
    <col min="8" max="8" width="1.28515625" customWidth="1"/>
    <col min="9" max="9" width="27.7109375" bestFit="1" customWidth="1"/>
    <col min="10" max="10" width="1.28515625" customWidth="1"/>
    <col min="11" max="11" width="14" bestFit="1" customWidth="1"/>
    <col min="12" max="12" width="1.28515625" customWidth="1"/>
    <col min="13" max="13" width="19.85546875" bestFit="1" customWidth="1"/>
    <col min="14" max="14" width="1.28515625" customWidth="1"/>
    <col min="15" max="15" width="19.85546875" bestFit="1" customWidth="1"/>
    <col min="16" max="16" width="1.28515625" customWidth="1"/>
    <col min="17" max="17" width="27.7109375" bestFit="1" customWidth="1"/>
    <col min="18" max="18" width="0.28515625" customWidth="1"/>
  </cols>
  <sheetData>
    <row r="1" spans="1:17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21.75" customHeight="1" x14ac:dyDescent="0.2">
      <c r="A2" s="81" t="s">
        <v>87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 ht="21.75" customHeight="1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17" ht="14.45" customHeight="1" x14ac:dyDescent="0.2"/>
    <row r="5" spans="1:17" ht="14.45" customHeight="1" x14ac:dyDescent="0.2">
      <c r="A5" s="82" t="s">
        <v>151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17" ht="14.45" customHeight="1" x14ac:dyDescent="0.2">
      <c r="A6" s="77" t="s">
        <v>90</v>
      </c>
      <c r="C6" s="77" t="s">
        <v>105</v>
      </c>
      <c r="D6" s="77"/>
      <c r="E6" s="77"/>
      <c r="F6" s="77"/>
      <c r="G6" s="77"/>
      <c r="H6" s="77"/>
      <c r="I6" s="77"/>
      <c r="K6" s="77" t="s">
        <v>106</v>
      </c>
      <c r="L6" s="77"/>
      <c r="M6" s="77"/>
      <c r="N6" s="77"/>
      <c r="O6" s="77"/>
      <c r="P6" s="77"/>
      <c r="Q6" s="77"/>
    </row>
    <row r="7" spans="1:17" ht="29.1" customHeight="1" x14ac:dyDescent="0.2">
      <c r="A7" s="77"/>
      <c r="C7" s="21" t="s">
        <v>13</v>
      </c>
      <c r="D7" s="4"/>
      <c r="E7" s="21" t="s">
        <v>15</v>
      </c>
      <c r="F7" s="4"/>
      <c r="G7" s="21" t="s">
        <v>137</v>
      </c>
      <c r="H7" s="4"/>
      <c r="I7" s="21" t="s">
        <v>152</v>
      </c>
      <c r="K7" s="21" t="s">
        <v>13</v>
      </c>
      <c r="L7" s="4"/>
      <c r="M7" s="21" t="s">
        <v>15</v>
      </c>
      <c r="N7" s="4"/>
      <c r="O7" s="21" t="s">
        <v>137</v>
      </c>
      <c r="P7" s="4"/>
      <c r="Q7" s="21" t="s">
        <v>152</v>
      </c>
    </row>
    <row r="8" spans="1:17" ht="21.75" customHeight="1" x14ac:dyDescent="0.2">
      <c r="A8" s="6" t="s">
        <v>46</v>
      </c>
      <c r="C8" s="55">
        <v>3680289</v>
      </c>
      <c r="D8" s="56"/>
      <c r="E8" s="55">
        <v>3754091896</v>
      </c>
      <c r="F8" s="56"/>
      <c r="G8" s="55">
        <v>3754091896</v>
      </c>
      <c r="I8" s="7">
        <v>0</v>
      </c>
      <c r="K8" s="55">
        <v>3680289</v>
      </c>
      <c r="L8" s="56"/>
      <c r="M8" s="55">
        <v>3754091896</v>
      </c>
      <c r="N8" s="56"/>
      <c r="O8" s="55">
        <v>3786958459</v>
      </c>
      <c r="Q8" s="55">
        <v>-32866562</v>
      </c>
    </row>
    <row r="9" spans="1:17" ht="21.75" customHeight="1" x14ac:dyDescent="0.2">
      <c r="A9" s="9" t="s">
        <v>45</v>
      </c>
      <c r="C9" s="46">
        <v>2500000</v>
      </c>
      <c r="D9" s="56"/>
      <c r="E9" s="46">
        <v>5869277050</v>
      </c>
      <c r="F9" s="56"/>
      <c r="G9" s="46">
        <v>5869277050</v>
      </c>
      <c r="I9" s="10">
        <v>0</v>
      </c>
      <c r="K9" s="46">
        <v>2500000</v>
      </c>
      <c r="L9" s="56"/>
      <c r="M9" s="46">
        <v>5869277050</v>
      </c>
      <c r="N9" s="56"/>
      <c r="O9" s="46">
        <v>6747435988</v>
      </c>
      <c r="Q9" s="46">
        <v>-878158938</v>
      </c>
    </row>
    <row r="10" spans="1:17" ht="21.75" customHeight="1" x14ac:dyDescent="0.2">
      <c r="A10" s="9" t="s">
        <v>20</v>
      </c>
      <c r="C10" s="46">
        <v>13600000</v>
      </c>
      <c r="D10" s="56"/>
      <c r="E10" s="46">
        <v>33399808200</v>
      </c>
      <c r="F10" s="56"/>
      <c r="G10" s="46">
        <v>33399808200</v>
      </c>
      <c r="I10" s="10">
        <v>0</v>
      </c>
      <c r="K10" s="46">
        <v>13600000</v>
      </c>
      <c r="L10" s="56"/>
      <c r="M10" s="46">
        <v>33399808200</v>
      </c>
      <c r="N10" s="56"/>
      <c r="O10" s="46">
        <v>33912613336</v>
      </c>
      <c r="Q10" s="46">
        <v>-512805136</v>
      </c>
    </row>
    <row r="11" spans="1:17" ht="21.75" customHeight="1" x14ac:dyDescent="0.2">
      <c r="A11" s="9" t="s">
        <v>36</v>
      </c>
      <c r="C11" s="46">
        <v>1700000</v>
      </c>
      <c r="D11" s="56"/>
      <c r="E11" s="46">
        <v>26483686300</v>
      </c>
      <c r="F11" s="56"/>
      <c r="G11" s="46">
        <v>26483686300</v>
      </c>
      <c r="I11" s="10">
        <v>0</v>
      </c>
      <c r="K11" s="46">
        <v>1700000</v>
      </c>
      <c r="L11" s="56"/>
      <c r="M11" s="46">
        <v>26483686300</v>
      </c>
      <c r="N11" s="56"/>
      <c r="O11" s="46">
        <v>26146314500</v>
      </c>
      <c r="Q11" s="46">
        <v>337371799</v>
      </c>
    </row>
    <row r="12" spans="1:17" ht="21.75" customHeight="1" x14ac:dyDescent="0.2">
      <c r="A12" s="9" t="s">
        <v>43</v>
      </c>
      <c r="C12" s="46">
        <v>28380000</v>
      </c>
      <c r="D12" s="56"/>
      <c r="E12" s="46">
        <v>73330261250</v>
      </c>
      <c r="F12" s="56"/>
      <c r="G12" s="46">
        <v>73330261250</v>
      </c>
      <c r="I12" s="10">
        <v>0</v>
      </c>
      <c r="K12" s="46">
        <v>28380000</v>
      </c>
      <c r="L12" s="56"/>
      <c r="M12" s="46">
        <v>73330261250</v>
      </c>
      <c r="N12" s="56"/>
      <c r="O12" s="46">
        <v>73719707380</v>
      </c>
      <c r="Q12" s="46">
        <v>-389446129</v>
      </c>
    </row>
    <row r="13" spans="1:17" ht="21.75" customHeight="1" x14ac:dyDescent="0.2">
      <c r="A13" s="9" t="s">
        <v>42</v>
      </c>
      <c r="C13" s="46">
        <v>8865604</v>
      </c>
      <c r="D13" s="56"/>
      <c r="E13" s="46">
        <v>25590685011</v>
      </c>
      <c r="F13" s="56"/>
      <c r="G13" s="46">
        <v>25590685011</v>
      </c>
      <c r="I13" s="10">
        <v>0</v>
      </c>
      <c r="K13" s="46">
        <v>8865604</v>
      </c>
      <c r="L13" s="56"/>
      <c r="M13" s="46">
        <v>25590685011</v>
      </c>
      <c r="N13" s="56"/>
      <c r="O13" s="46">
        <v>24853729717</v>
      </c>
      <c r="Q13" s="46">
        <v>736955294</v>
      </c>
    </row>
    <row r="14" spans="1:17" ht="21.75" customHeight="1" x14ac:dyDescent="0.2">
      <c r="A14" s="9" t="s">
        <v>37</v>
      </c>
      <c r="C14" s="46">
        <v>4600000</v>
      </c>
      <c r="D14" s="56"/>
      <c r="E14" s="46">
        <v>36515536000</v>
      </c>
      <c r="F14" s="56"/>
      <c r="G14" s="46">
        <v>36515536000</v>
      </c>
      <c r="I14" s="10">
        <v>0</v>
      </c>
      <c r="K14" s="46">
        <v>4600000</v>
      </c>
      <c r="L14" s="56"/>
      <c r="M14" s="46">
        <v>36515536000</v>
      </c>
      <c r="N14" s="56"/>
      <c r="O14" s="46">
        <v>37017624620</v>
      </c>
      <c r="Q14" s="46">
        <v>-502088620</v>
      </c>
    </row>
    <row r="15" spans="1:17" ht="21.75" customHeight="1" x14ac:dyDescent="0.2">
      <c r="A15" s="9" t="s">
        <v>49</v>
      </c>
      <c r="C15" s="46">
        <v>3700000</v>
      </c>
      <c r="D15" s="56"/>
      <c r="E15" s="46">
        <v>29371192000</v>
      </c>
      <c r="F15" s="56"/>
      <c r="G15" s="46">
        <v>29371192000</v>
      </c>
      <c r="I15" s="10">
        <v>0</v>
      </c>
      <c r="K15" s="46">
        <v>3700000</v>
      </c>
      <c r="L15" s="56"/>
      <c r="M15" s="46">
        <v>29371192000</v>
      </c>
      <c r="N15" s="56"/>
      <c r="O15" s="46">
        <v>30986607560</v>
      </c>
      <c r="Q15" s="46">
        <v>-1615415560</v>
      </c>
    </row>
    <row r="16" spans="1:17" ht="21.75" customHeight="1" x14ac:dyDescent="0.2">
      <c r="A16" s="9" t="s">
        <v>34</v>
      </c>
      <c r="C16" s="46">
        <v>3500000</v>
      </c>
      <c r="D16" s="56"/>
      <c r="E16" s="46">
        <v>23338190400</v>
      </c>
      <c r="F16" s="56"/>
      <c r="G16" s="46">
        <v>23338190400</v>
      </c>
      <c r="I16" s="10">
        <v>0</v>
      </c>
      <c r="K16" s="46">
        <v>3500000</v>
      </c>
      <c r="L16" s="56"/>
      <c r="M16" s="46">
        <v>23338190400</v>
      </c>
      <c r="N16" s="56"/>
      <c r="O16" s="46">
        <v>22157389100</v>
      </c>
      <c r="Q16" s="46">
        <v>1180801299</v>
      </c>
    </row>
    <row r="17" spans="1:17" ht="21.75" customHeight="1" x14ac:dyDescent="0.2">
      <c r="A17" s="9" t="s">
        <v>23</v>
      </c>
      <c r="C17" s="46">
        <v>8200035</v>
      </c>
      <c r="D17" s="56"/>
      <c r="E17" s="46">
        <v>56386975695</v>
      </c>
      <c r="F17" s="56"/>
      <c r="G17" s="46">
        <v>56386975695</v>
      </c>
      <c r="I17" s="10">
        <v>0</v>
      </c>
      <c r="K17" s="46">
        <v>8200035</v>
      </c>
      <c r="L17" s="56"/>
      <c r="M17" s="46">
        <v>56386975695</v>
      </c>
      <c r="N17" s="56"/>
      <c r="O17" s="46">
        <v>63628593064</v>
      </c>
      <c r="Q17" s="46">
        <v>-7241617368</v>
      </c>
    </row>
    <row r="18" spans="1:17" ht="21.75" customHeight="1" x14ac:dyDescent="0.2">
      <c r="A18" s="9" t="s">
        <v>22</v>
      </c>
      <c r="C18" s="46">
        <v>7000000</v>
      </c>
      <c r="D18" s="56"/>
      <c r="E18" s="46">
        <v>42578305700</v>
      </c>
      <c r="F18" s="56"/>
      <c r="G18" s="46">
        <v>42578305700</v>
      </c>
      <c r="I18" s="10">
        <v>0</v>
      </c>
      <c r="K18" s="46">
        <v>7000000</v>
      </c>
      <c r="L18" s="56"/>
      <c r="M18" s="46">
        <v>42578305700</v>
      </c>
      <c r="N18" s="56"/>
      <c r="O18" s="46">
        <v>44939908300</v>
      </c>
      <c r="Q18" s="46">
        <v>-2361602600</v>
      </c>
    </row>
    <row r="19" spans="1:17" ht="21.75" customHeight="1" x14ac:dyDescent="0.2">
      <c r="A19" s="9" t="s">
        <v>19</v>
      </c>
      <c r="C19" s="46">
        <v>440367</v>
      </c>
      <c r="D19" s="56"/>
      <c r="E19" s="46">
        <v>1013754074</v>
      </c>
      <c r="F19" s="56"/>
      <c r="G19" s="46">
        <v>1013754074</v>
      </c>
      <c r="I19" s="10">
        <v>0</v>
      </c>
      <c r="K19" s="46">
        <v>440367</v>
      </c>
      <c r="L19" s="56"/>
      <c r="M19" s="46">
        <v>1013754074</v>
      </c>
      <c r="N19" s="56"/>
      <c r="O19" s="46">
        <v>1058324296</v>
      </c>
      <c r="Q19" s="46">
        <v>-44570221</v>
      </c>
    </row>
    <row r="20" spans="1:17" ht="21.75" customHeight="1" x14ac:dyDescent="0.2">
      <c r="A20" s="9" t="s">
        <v>50</v>
      </c>
      <c r="C20" s="46">
        <v>1822743</v>
      </c>
      <c r="D20" s="56"/>
      <c r="E20" s="46">
        <v>22246434318</v>
      </c>
      <c r="F20" s="56"/>
      <c r="G20" s="46">
        <v>22246434318</v>
      </c>
      <c r="I20" s="10">
        <v>0</v>
      </c>
      <c r="K20" s="46">
        <v>1822743</v>
      </c>
      <c r="L20" s="56"/>
      <c r="M20" s="46">
        <v>22246434318</v>
      </c>
      <c r="N20" s="56"/>
      <c r="O20" s="46">
        <v>25447750474</v>
      </c>
      <c r="Q20" s="46">
        <v>-3201316155</v>
      </c>
    </row>
    <row r="21" spans="1:17" ht="21.75" customHeight="1" x14ac:dyDescent="0.2">
      <c r="A21" s="9" t="s">
        <v>30</v>
      </c>
      <c r="C21" s="46">
        <v>3000000</v>
      </c>
      <c r="D21" s="56"/>
      <c r="E21" s="46">
        <v>56351013300</v>
      </c>
      <c r="F21" s="56"/>
      <c r="G21" s="46">
        <v>56351013300</v>
      </c>
      <c r="I21" s="10">
        <v>0</v>
      </c>
      <c r="K21" s="46">
        <v>3000000</v>
      </c>
      <c r="L21" s="56"/>
      <c r="M21" s="46">
        <v>56351013300</v>
      </c>
      <c r="N21" s="56"/>
      <c r="O21" s="46">
        <v>59863649100</v>
      </c>
      <c r="Q21" s="46">
        <v>-3512635800</v>
      </c>
    </row>
    <row r="22" spans="1:17" ht="21.75" customHeight="1" x14ac:dyDescent="0.2">
      <c r="A22" s="9" t="s">
        <v>31</v>
      </c>
      <c r="C22" s="46">
        <v>6325000</v>
      </c>
      <c r="D22" s="56"/>
      <c r="E22" s="46">
        <v>17265572420</v>
      </c>
      <c r="F22" s="56"/>
      <c r="G22" s="46">
        <v>17265572420</v>
      </c>
      <c r="I22" s="10">
        <v>0</v>
      </c>
      <c r="K22" s="46">
        <v>6325000</v>
      </c>
      <c r="L22" s="56"/>
      <c r="M22" s="46">
        <v>17265572420</v>
      </c>
      <c r="N22" s="56"/>
      <c r="O22" s="46">
        <v>18677696664</v>
      </c>
      <c r="Q22" s="46">
        <v>-1412124243</v>
      </c>
    </row>
    <row r="23" spans="1:17" ht="21.75" customHeight="1" x14ac:dyDescent="0.2">
      <c r="A23" s="9" t="s">
        <v>29</v>
      </c>
      <c r="C23" s="46">
        <v>599999</v>
      </c>
      <c r="D23" s="56"/>
      <c r="E23" s="46">
        <v>595361007</v>
      </c>
      <c r="F23" s="56"/>
      <c r="G23" s="46">
        <v>595361007</v>
      </c>
      <c r="I23" s="10">
        <v>0</v>
      </c>
      <c r="K23" s="46">
        <v>599999</v>
      </c>
      <c r="L23" s="56"/>
      <c r="M23" s="46">
        <v>595361007</v>
      </c>
      <c r="N23" s="56"/>
      <c r="O23" s="46">
        <v>595361007</v>
      </c>
      <c r="Q23" s="10">
        <v>0</v>
      </c>
    </row>
    <row r="24" spans="1:17" ht="21.75" customHeight="1" x14ac:dyDescent="0.2">
      <c r="A24" s="9" t="s">
        <v>41</v>
      </c>
      <c r="C24" s="46">
        <v>15000000</v>
      </c>
      <c r="D24" s="56"/>
      <c r="E24" s="46">
        <v>29946708600</v>
      </c>
      <c r="F24" s="56"/>
      <c r="G24" s="46">
        <v>29946708600</v>
      </c>
      <c r="I24" s="10">
        <v>0</v>
      </c>
      <c r="K24" s="46">
        <v>15000000</v>
      </c>
      <c r="L24" s="56"/>
      <c r="M24" s="46">
        <v>29946708600</v>
      </c>
      <c r="N24" s="56"/>
      <c r="O24" s="46">
        <v>29038781550</v>
      </c>
      <c r="Q24" s="46">
        <v>907927049</v>
      </c>
    </row>
    <row r="25" spans="1:17" ht="21.75" customHeight="1" x14ac:dyDescent="0.2">
      <c r="A25" s="9" t="s">
        <v>35</v>
      </c>
      <c r="C25" s="46">
        <v>600000</v>
      </c>
      <c r="D25" s="56"/>
      <c r="E25" s="46">
        <v>25707731160</v>
      </c>
      <c r="F25" s="56"/>
      <c r="G25" s="46">
        <v>25707731160</v>
      </c>
      <c r="I25" s="10">
        <v>0</v>
      </c>
      <c r="K25" s="46">
        <v>600000</v>
      </c>
      <c r="L25" s="56"/>
      <c r="M25" s="46">
        <v>25707731160</v>
      </c>
      <c r="N25" s="56"/>
      <c r="O25" s="46">
        <v>26571006060</v>
      </c>
      <c r="Q25" s="46">
        <v>-863274900</v>
      </c>
    </row>
    <row r="26" spans="1:17" ht="21.75" customHeight="1" x14ac:dyDescent="0.2">
      <c r="A26" s="9" t="s">
        <v>21</v>
      </c>
      <c r="C26" s="46">
        <v>62565365</v>
      </c>
      <c r="D26" s="56"/>
      <c r="E26" s="46">
        <v>53949027479</v>
      </c>
      <c r="F26" s="56"/>
      <c r="G26" s="46">
        <v>53949027479</v>
      </c>
      <c r="I26" s="10">
        <v>0</v>
      </c>
      <c r="K26" s="46">
        <v>62565365</v>
      </c>
      <c r="L26" s="56"/>
      <c r="M26" s="46">
        <v>53949027479</v>
      </c>
      <c r="N26" s="56"/>
      <c r="O26" s="46">
        <v>55971966160</v>
      </c>
      <c r="Q26" s="46">
        <v>-2022938680</v>
      </c>
    </row>
    <row r="27" spans="1:17" ht="21.75" customHeight="1" x14ac:dyDescent="0.2">
      <c r="A27" s="9" t="s">
        <v>33</v>
      </c>
      <c r="C27" s="46">
        <v>296053</v>
      </c>
      <c r="D27" s="56"/>
      <c r="E27" s="46">
        <v>1363067327</v>
      </c>
      <c r="F27" s="56"/>
      <c r="G27" s="46">
        <v>1363067327</v>
      </c>
      <c r="I27" s="10">
        <v>0</v>
      </c>
      <c r="K27" s="46">
        <v>296053</v>
      </c>
      <c r="L27" s="56"/>
      <c r="M27" s="46">
        <v>1363067327</v>
      </c>
      <c r="N27" s="56"/>
      <c r="O27" s="46">
        <v>1774337662</v>
      </c>
      <c r="Q27" s="46">
        <v>-411270334</v>
      </c>
    </row>
    <row r="28" spans="1:17" ht="21.75" customHeight="1" x14ac:dyDescent="0.2">
      <c r="A28" s="9" t="s">
        <v>28</v>
      </c>
      <c r="C28" s="46">
        <v>1600000</v>
      </c>
      <c r="D28" s="56"/>
      <c r="E28" s="46">
        <v>20226431680</v>
      </c>
      <c r="F28" s="56"/>
      <c r="G28" s="46">
        <v>20226431680</v>
      </c>
      <c r="I28" s="10">
        <v>0</v>
      </c>
      <c r="K28" s="46">
        <v>1600000</v>
      </c>
      <c r="L28" s="56"/>
      <c r="M28" s="46">
        <v>20226431680</v>
      </c>
      <c r="N28" s="56"/>
      <c r="O28" s="46">
        <v>20088975114</v>
      </c>
      <c r="Q28" s="46">
        <v>137456565</v>
      </c>
    </row>
    <row r="29" spans="1:17" ht="21.75" customHeight="1" x14ac:dyDescent="0.2">
      <c r="A29" s="9" t="s">
        <v>26</v>
      </c>
      <c r="C29" s="46">
        <v>5099672</v>
      </c>
      <c r="D29" s="56"/>
      <c r="E29" s="46">
        <v>66086885052</v>
      </c>
      <c r="F29" s="56"/>
      <c r="G29" s="46">
        <v>66086885052</v>
      </c>
      <c r="I29" s="10">
        <v>0</v>
      </c>
      <c r="K29" s="46">
        <v>5099672</v>
      </c>
      <c r="L29" s="56"/>
      <c r="M29" s="46">
        <v>66086885052</v>
      </c>
      <c r="N29" s="56"/>
      <c r="O29" s="46">
        <v>70345265022</v>
      </c>
      <c r="Q29" s="46">
        <v>-4258379969</v>
      </c>
    </row>
    <row r="30" spans="1:17" ht="21.75" customHeight="1" x14ac:dyDescent="0.2">
      <c r="A30" s="9" t="s">
        <v>27</v>
      </c>
      <c r="C30" s="46">
        <v>10000000</v>
      </c>
      <c r="D30" s="56"/>
      <c r="E30" s="46">
        <v>26821058100</v>
      </c>
      <c r="F30" s="56"/>
      <c r="G30" s="46">
        <v>26821058100</v>
      </c>
      <c r="I30" s="10">
        <v>0</v>
      </c>
      <c r="K30" s="46">
        <v>10000000</v>
      </c>
      <c r="L30" s="56"/>
      <c r="M30" s="46">
        <v>26821058100</v>
      </c>
      <c r="N30" s="56"/>
      <c r="O30" s="46">
        <v>28666680300</v>
      </c>
      <c r="Q30" s="46">
        <v>-1845622200</v>
      </c>
    </row>
    <row r="31" spans="1:17" ht="21.75" customHeight="1" x14ac:dyDescent="0.2">
      <c r="A31" s="9" t="s">
        <v>38</v>
      </c>
      <c r="C31" s="46">
        <v>1000</v>
      </c>
      <c r="D31" s="56"/>
      <c r="E31" s="46">
        <v>23449335202</v>
      </c>
      <c r="F31" s="56"/>
      <c r="G31" s="46">
        <v>23360144141</v>
      </c>
      <c r="I31" s="46">
        <v>89191061</v>
      </c>
      <c r="K31" s="46">
        <v>1000</v>
      </c>
      <c r="L31" s="56"/>
      <c r="M31" s="46">
        <v>23449335202</v>
      </c>
      <c r="N31" s="56"/>
      <c r="O31" s="46">
        <v>25280891148</v>
      </c>
      <c r="Q31" s="46">
        <v>-1831555945</v>
      </c>
    </row>
    <row r="32" spans="1:17" ht="21.75" customHeight="1" x14ac:dyDescent="0.2">
      <c r="A32" s="9" t="s">
        <v>25</v>
      </c>
      <c r="C32" s="46">
        <v>1000000</v>
      </c>
      <c r="D32" s="56"/>
      <c r="E32" s="46">
        <v>52252938200</v>
      </c>
      <c r="F32" s="56"/>
      <c r="G32" s="46">
        <v>52252938200</v>
      </c>
      <c r="I32" s="10">
        <v>0</v>
      </c>
      <c r="K32" s="46">
        <v>1000000</v>
      </c>
      <c r="L32" s="56"/>
      <c r="M32" s="46">
        <v>52252938200</v>
      </c>
      <c r="N32" s="56"/>
      <c r="O32" s="46">
        <v>51042368800</v>
      </c>
      <c r="Q32" s="46">
        <v>1210569399</v>
      </c>
    </row>
    <row r="33" spans="1:17" ht="21.75" customHeight="1" x14ac:dyDescent="0.2">
      <c r="A33" s="9" t="s">
        <v>51</v>
      </c>
      <c r="C33" s="46">
        <v>5000000</v>
      </c>
      <c r="D33" s="56"/>
      <c r="E33" s="46">
        <v>31157278000</v>
      </c>
      <c r="F33" s="56"/>
      <c r="G33" s="46">
        <v>31157278000</v>
      </c>
      <c r="I33" s="10">
        <v>0</v>
      </c>
      <c r="K33" s="46">
        <v>5000000</v>
      </c>
      <c r="L33" s="56"/>
      <c r="M33" s="46">
        <v>31157278000</v>
      </c>
      <c r="N33" s="56"/>
      <c r="O33" s="46">
        <v>34084474500</v>
      </c>
      <c r="Q33" s="46">
        <v>-2927196500</v>
      </c>
    </row>
    <row r="34" spans="1:17" ht="21.75" customHeight="1" x14ac:dyDescent="0.2">
      <c r="A34" s="9" t="s">
        <v>39</v>
      </c>
      <c r="C34" s="46">
        <v>6500000</v>
      </c>
      <c r="D34" s="56"/>
      <c r="E34" s="46">
        <v>67206447100</v>
      </c>
      <c r="F34" s="56"/>
      <c r="G34" s="46">
        <v>67206447100</v>
      </c>
      <c r="I34" s="10">
        <v>0</v>
      </c>
      <c r="K34" s="46">
        <v>6500000</v>
      </c>
      <c r="L34" s="56"/>
      <c r="M34" s="46">
        <v>67206447100</v>
      </c>
      <c r="N34" s="56"/>
      <c r="O34" s="46">
        <v>72366251100</v>
      </c>
      <c r="Q34" s="46">
        <v>-5159804000</v>
      </c>
    </row>
    <row r="35" spans="1:17" ht="21.75" customHeight="1" x14ac:dyDescent="0.2">
      <c r="A35" s="9" t="s">
        <v>48</v>
      </c>
      <c r="C35" s="46">
        <v>4000000</v>
      </c>
      <c r="D35" s="56"/>
      <c r="E35" s="46">
        <v>54336705200</v>
      </c>
      <c r="F35" s="56"/>
      <c r="G35" s="46">
        <v>54336705200</v>
      </c>
      <c r="I35" s="10">
        <v>0</v>
      </c>
      <c r="K35" s="46">
        <v>4000000</v>
      </c>
      <c r="L35" s="56"/>
      <c r="M35" s="46">
        <v>54336705200</v>
      </c>
      <c r="N35" s="56"/>
      <c r="O35" s="46">
        <v>54614540800</v>
      </c>
      <c r="Q35" s="46">
        <v>-277835600</v>
      </c>
    </row>
    <row r="36" spans="1:17" ht="21.75" customHeight="1" x14ac:dyDescent="0.2">
      <c r="A36" s="9" t="s">
        <v>32</v>
      </c>
      <c r="C36" s="46">
        <v>1000000</v>
      </c>
      <c r="D36" s="56"/>
      <c r="E36" s="46">
        <v>34114242600</v>
      </c>
      <c r="F36" s="56"/>
      <c r="G36" s="46">
        <v>34114242600</v>
      </c>
      <c r="I36" s="10">
        <v>0</v>
      </c>
      <c r="K36" s="46">
        <v>1000000</v>
      </c>
      <c r="L36" s="56"/>
      <c r="M36" s="46">
        <v>34114242600</v>
      </c>
      <c r="N36" s="56"/>
      <c r="O36" s="46">
        <v>37785641600</v>
      </c>
      <c r="Q36" s="46">
        <v>-3671399000</v>
      </c>
    </row>
    <row r="37" spans="1:17" ht="21.75" customHeight="1" x14ac:dyDescent="0.2">
      <c r="A37" s="9" t="s">
        <v>44</v>
      </c>
      <c r="C37" s="46">
        <v>1500000</v>
      </c>
      <c r="D37" s="56"/>
      <c r="E37" s="46">
        <v>40291123350</v>
      </c>
      <c r="F37" s="56"/>
      <c r="G37" s="46">
        <v>40291123350</v>
      </c>
      <c r="I37" s="10">
        <v>0</v>
      </c>
      <c r="K37" s="46">
        <v>1500000</v>
      </c>
      <c r="L37" s="56"/>
      <c r="M37" s="46">
        <v>40291123350</v>
      </c>
      <c r="N37" s="56"/>
      <c r="O37" s="46">
        <v>43193513100</v>
      </c>
      <c r="Q37" s="46">
        <v>-2902389750</v>
      </c>
    </row>
    <row r="38" spans="1:17" ht="21.75" customHeight="1" x14ac:dyDescent="0.2">
      <c r="A38" s="9" t="s">
        <v>40</v>
      </c>
      <c r="C38" s="46">
        <v>1200024</v>
      </c>
      <c r="D38" s="56"/>
      <c r="E38" s="46">
        <v>42581141845</v>
      </c>
      <c r="F38" s="56"/>
      <c r="G38" s="46">
        <v>42581141845</v>
      </c>
      <c r="I38" s="10">
        <v>0</v>
      </c>
      <c r="K38" s="46">
        <v>1200024</v>
      </c>
      <c r="L38" s="56"/>
      <c r="M38" s="46">
        <v>42581141845</v>
      </c>
      <c r="N38" s="56"/>
      <c r="O38" s="46">
        <v>43057440971</v>
      </c>
      <c r="Q38" s="46">
        <v>-476299125</v>
      </c>
    </row>
    <row r="39" spans="1:17" ht="21.75" customHeight="1" x14ac:dyDescent="0.2">
      <c r="A39" s="9" t="s">
        <v>47</v>
      </c>
      <c r="C39" s="46">
        <v>4790779</v>
      </c>
      <c r="D39" s="56"/>
      <c r="E39" s="46">
        <v>11784537023</v>
      </c>
      <c r="F39" s="56"/>
      <c r="G39" s="46">
        <v>11784537023</v>
      </c>
      <c r="I39" s="10">
        <v>0</v>
      </c>
      <c r="K39" s="46">
        <v>4790779</v>
      </c>
      <c r="L39" s="56"/>
      <c r="M39" s="46">
        <v>11784537023</v>
      </c>
      <c r="N39" s="56"/>
      <c r="O39" s="46">
        <v>11442267291</v>
      </c>
      <c r="Q39" s="46">
        <v>342269732</v>
      </c>
    </row>
    <row r="40" spans="1:17" ht="21.75" customHeight="1" x14ac:dyDescent="0.2">
      <c r="A40" s="9" t="s">
        <v>24</v>
      </c>
      <c r="C40" s="46">
        <v>14513438</v>
      </c>
      <c r="D40" s="56"/>
      <c r="E40" s="46">
        <v>44312643555</v>
      </c>
      <c r="F40" s="56"/>
      <c r="G40" s="46">
        <v>44312643555</v>
      </c>
      <c r="I40" s="10">
        <v>0</v>
      </c>
      <c r="K40" s="46">
        <v>14513438</v>
      </c>
      <c r="L40" s="56"/>
      <c r="M40" s="46">
        <v>44312643555</v>
      </c>
      <c r="N40" s="56"/>
      <c r="O40" s="46">
        <v>48295765440</v>
      </c>
      <c r="Q40" s="46">
        <v>-3983121884</v>
      </c>
    </row>
    <row r="41" spans="1:17" ht="21.75" customHeight="1" x14ac:dyDescent="0.2">
      <c r="A41" s="9" t="s">
        <v>77</v>
      </c>
      <c r="C41" s="46">
        <v>90000</v>
      </c>
      <c r="D41" s="56"/>
      <c r="E41" s="46">
        <v>72194722762</v>
      </c>
      <c r="F41" s="56"/>
      <c r="G41" s="46">
        <v>72371026845</v>
      </c>
      <c r="I41" s="46">
        <v>-176304082</v>
      </c>
      <c r="K41" s="46">
        <v>90000</v>
      </c>
      <c r="L41" s="56"/>
      <c r="M41" s="46">
        <v>72194722762</v>
      </c>
      <c r="N41" s="56"/>
      <c r="O41" s="46">
        <v>73299835125</v>
      </c>
      <c r="Q41" s="46">
        <v>-1105112362</v>
      </c>
    </row>
    <row r="42" spans="1:17" ht="21.75" customHeight="1" x14ac:dyDescent="0.2">
      <c r="A42" s="9" t="s">
        <v>153</v>
      </c>
      <c r="C42" s="46">
        <v>66834029</v>
      </c>
      <c r="D42" s="56"/>
      <c r="E42" s="46">
        <v>2470985882</v>
      </c>
      <c r="F42" s="56"/>
      <c r="G42" s="46">
        <v>2470985882</v>
      </c>
      <c r="I42" s="10">
        <v>0</v>
      </c>
      <c r="K42" s="46">
        <v>66834029</v>
      </c>
      <c r="L42" s="56"/>
      <c r="M42" s="46">
        <v>2470985882</v>
      </c>
      <c r="N42" s="56"/>
      <c r="O42" s="46">
        <v>2470985882</v>
      </c>
      <c r="Q42" s="10">
        <v>0</v>
      </c>
    </row>
    <row r="43" spans="1:17" ht="21.75" customHeight="1" x14ac:dyDescent="0.2">
      <c r="A43" s="12" t="s">
        <v>150</v>
      </c>
      <c r="C43" s="28">
        <v>20000000</v>
      </c>
      <c r="D43" s="56"/>
      <c r="E43" s="28">
        <v>979257650</v>
      </c>
      <c r="F43" s="56"/>
      <c r="G43" s="28">
        <v>979257650</v>
      </c>
      <c r="I43" s="14">
        <v>0</v>
      </c>
      <c r="K43" s="28">
        <v>20000000</v>
      </c>
      <c r="L43" s="56"/>
      <c r="M43" s="28">
        <v>979257650</v>
      </c>
      <c r="N43" s="56"/>
      <c r="O43" s="28">
        <v>979257650</v>
      </c>
      <c r="Q43" s="14">
        <v>0</v>
      </c>
    </row>
    <row r="44" spans="1:17" ht="21.75" customHeight="1" thickBot="1" x14ac:dyDescent="0.25">
      <c r="A44" s="16" t="s">
        <v>52</v>
      </c>
      <c r="C44" s="49">
        <f>SUM(C8:C43)</f>
        <v>319504397</v>
      </c>
      <c r="D44" s="56"/>
      <c r="E44" s="49">
        <f>SUM(E8:E43)</f>
        <v>1155322412388</v>
      </c>
      <c r="F44" s="56"/>
      <c r="G44" s="49">
        <f>SUM(G8:G43)</f>
        <v>1155409525410</v>
      </c>
      <c r="I44" s="49">
        <f>SUM(I8:I43)</f>
        <v>-87113021</v>
      </c>
      <c r="K44" s="49">
        <f>SUM(K8:K43)</f>
        <v>319504397</v>
      </c>
      <c r="L44" s="56"/>
      <c r="M44" s="49">
        <f>SUM(M8:M43)</f>
        <v>1155322412388</v>
      </c>
      <c r="N44" s="56"/>
      <c r="O44" s="49">
        <f>SUM(O8:O43)</f>
        <v>1203909908840</v>
      </c>
      <c r="P44" s="56"/>
      <c r="Q44" s="49">
        <f>SUM(Q8:Q43)</f>
        <v>-48587496444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5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2"/>
  <sheetViews>
    <sheetView rightToLeft="1" view="pageBreakPreview" zoomScale="70" zoomScaleNormal="100" zoomScaleSheetLayoutView="70" workbookViewId="0">
      <selection sqref="A1:AB1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9.85546875" bestFit="1" customWidth="1"/>
    <col min="9" max="9" width="1.28515625" customWidth="1"/>
    <col min="10" max="10" width="19.7109375" bestFit="1" customWidth="1"/>
    <col min="11" max="11" width="1.28515625" customWidth="1"/>
    <col min="12" max="12" width="6.140625" bestFit="1" customWidth="1"/>
    <col min="13" max="13" width="1.28515625" customWidth="1"/>
    <col min="14" max="14" width="14.140625" bestFit="1" customWidth="1"/>
    <col min="15" max="15" width="1.28515625" customWidth="1"/>
    <col min="16" max="16" width="6.140625" bestFit="1" customWidth="1"/>
    <col min="17" max="17" width="1.28515625" customWidth="1"/>
    <col min="18" max="18" width="10.5703125" bestFit="1" customWidth="1"/>
    <col min="19" max="19" width="1.28515625" customWidth="1"/>
    <col min="20" max="20" width="13.7109375" bestFit="1" customWidth="1"/>
    <col min="21" max="21" width="1.28515625" customWidth="1"/>
    <col min="22" max="22" width="17.5703125" bestFit="1" customWidth="1"/>
    <col min="23" max="23" width="1.28515625" customWidth="1"/>
    <col min="24" max="24" width="19.85546875" bestFit="1" customWidth="1"/>
    <col min="25" max="25" width="1.28515625" customWidth="1"/>
    <col min="26" max="26" width="19.7109375" bestFit="1" customWidth="1"/>
    <col min="27" max="27" width="1.28515625" customWidth="1"/>
    <col min="28" max="28" width="19.85546875" bestFit="1" customWidth="1"/>
    <col min="29" max="29" width="0.28515625" customWidth="1"/>
  </cols>
  <sheetData>
    <row r="1" spans="1:28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21.7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21.75" customHeight="1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4.45" customHeight="1" x14ac:dyDescent="0.2">
      <c r="A4" s="2" t="s">
        <v>3</v>
      </c>
      <c r="B4" s="82" t="s">
        <v>4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</row>
    <row r="5" spans="1:28" ht="14.45" customHeight="1" x14ac:dyDescent="0.2">
      <c r="A5" s="82" t="s">
        <v>5</v>
      </c>
      <c r="B5" s="82"/>
      <c r="C5" s="82" t="s">
        <v>6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</row>
    <row r="6" spans="1:28" ht="14.45" customHeight="1" x14ac:dyDescent="0.2">
      <c r="F6" s="77" t="s">
        <v>7</v>
      </c>
      <c r="G6" s="77"/>
      <c r="H6" s="77"/>
      <c r="I6" s="77"/>
      <c r="J6" s="77"/>
      <c r="L6" s="77" t="s">
        <v>8</v>
      </c>
      <c r="M6" s="77"/>
      <c r="N6" s="77"/>
      <c r="O6" s="77"/>
      <c r="P6" s="77"/>
      <c r="Q6" s="77"/>
      <c r="R6" s="77"/>
      <c r="T6" s="77" t="s">
        <v>9</v>
      </c>
      <c r="U6" s="77"/>
      <c r="V6" s="77"/>
      <c r="W6" s="77"/>
      <c r="X6" s="77"/>
      <c r="Y6" s="77"/>
      <c r="Z6" s="77"/>
      <c r="AA6" s="77"/>
      <c r="AB6" s="77"/>
    </row>
    <row r="7" spans="1:28" ht="14.45" customHeight="1" x14ac:dyDescent="0.2">
      <c r="F7" s="4"/>
      <c r="G7" s="4"/>
      <c r="H7" s="4"/>
      <c r="I7" s="4"/>
      <c r="J7" s="4"/>
      <c r="L7" s="80" t="s">
        <v>10</v>
      </c>
      <c r="M7" s="80"/>
      <c r="N7" s="80"/>
      <c r="O7" s="4"/>
      <c r="P7" s="80" t="s">
        <v>11</v>
      </c>
      <c r="Q7" s="80"/>
      <c r="R7" s="80"/>
      <c r="T7" s="4"/>
      <c r="U7" s="4"/>
      <c r="V7" s="4"/>
      <c r="W7" s="4"/>
      <c r="X7" s="4"/>
      <c r="Y7" s="4"/>
      <c r="Z7" s="4"/>
      <c r="AA7" s="4"/>
      <c r="AB7" s="4"/>
    </row>
    <row r="8" spans="1:28" ht="14.45" customHeight="1" x14ac:dyDescent="0.2">
      <c r="A8" s="77" t="s">
        <v>12</v>
      </c>
      <c r="B8" s="77"/>
      <c r="C8" s="77"/>
      <c r="E8" s="77" t="s">
        <v>13</v>
      </c>
      <c r="F8" s="77"/>
      <c r="H8" s="3" t="s">
        <v>14</v>
      </c>
      <c r="J8" s="3" t="s">
        <v>15</v>
      </c>
      <c r="L8" s="5" t="s">
        <v>13</v>
      </c>
      <c r="M8" s="4"/>
      <c r="N8" s="5" t="s">
        <v>14</v>
      </c>
      <c r="P8" s="5" t="s">
        <v>13</v>
      </c>
      <c r="Q8" s="4"/>
      <c r="R8" s="5" t="s">
        <v>16</v>
      </c>
      <c r="T8" s="3" t="s">
        <v>13</v>
      </c>
      <c r="V8" s="3" t="s">
        <v>17</v>
      </c>
      <c r="X8" s="3" t="s">
        <v>14</v>
      </c>
      <c r="Z8" s="3" t="s">
        <v>15</v>
      </c>
      <c r="AB8" s="3" t="s">
        <v>18</v>
      </c>
    </row>
    <row r="9" spans="1:28" ht="21.75" customHeight="1" x14ac:dyDescent="0.2">
      <c r="A9" s="78" t="s">
        <v>19</v>
      </c>
      <c r="B9" s="78"/>
      <c r="C9" s="78"/>
      <c r="E9" s="79">
        <v>440367</v>
      </c>
      <c r="F9" s="79"/>
      <c r="G9" s="56"/>
      <c r="H9" s="55">
        <v>966808985</v>
      </c>
      <c r="I9" s="56"/>
      <c r="J9" s="55">
        <v>1013754074.3688</v>
      </c>
      <c r="L9" s="7">
        <v>0</v>
      </c>
      <c r="N9" s="7">
        <v>0</v>
      </c>
      <c r="P9" s="7">
        <v>0</v>
      </c>
      <c r="R9" s="7">
        <v>0</v>
      </c>
      <c r="T9" s="55">
        <v>440367</v>
      </c>
      <c r="U9" s="56"/>
      <c r="V9" s="55">
        <v>2320</v>
      </c>
      <c r="W9" s="56"/>
      <c r="X9" s="55">
        <v>966808985</v>
      </c>
      <c r="Y9" s="56"/>
      <c r="Z9" s="55">
        <v>1013754074.3688</v>
      </c>
      <c r="AA9" s="56"/>
      <c r="AB9" s="55">
        <f t="shared" ref="AB9:AB41" si="0">Z9/$Z$41</f>
        <v>9.5978706106062588E-4</v>
      </c>
    </row>
    <row r="10" spans="1:28" ht="21.75" customHeight="1" x14ac:dyDescent="0.2">
      <c r="A10" s="76" t="s">
        <v>20</v>
      </c>
      <c r="B10" s="76"/>
      <c r="C10" s="76"/>
      <c r="E10" s="73">
        <v>13600000</v>
      </c>
      <c r="F10" s="73"/>
      <c r="G10" s="56"/>
      <c r="H10" s="46">
        <v>36034221105</v>
      </c>
      <c r="I10" s="56"/>
      <c r="J10" s="46">
        <v>33399808200</v>
      </c>
      <c r="L10" s="10">
        <v>0</v>
      </c>
      <c r="N10" s="10">
        <v>0</v>
      </c>
      <c r="P10" s="10">
        <v>0</v>
      </c>
      <c r="R10" s="10">
        <v>0</v>
      </c>
      <c r="T10" s="46">
        <v>13600000</v>
      </c>
      <c r="U10" s="56"/>
      <c r="V10" s="46">
        <v>2475</v>
      </c>
      <c r="W10" s="56"/>
      <c r="X10" s="46">
        <v>36034221105</v>
      </c>
      <c r="Y10" s="56"/>
      <c r="Z10" s="46">
        <v>33399808200</v>
      </c>
      <c r="AA10" s="56"/>
      <c r="AB10" s="46">
        <f t="shared" si="0"/>
        <v>3.1621775500361125E-2</v>
      </c>
    </row>
    <row r="11" spans="1:28" ht="21.75" customHeight="1" x14ac:dyDescent="0.2">
      <c r="A11" s="76" t="s">
        <v>21</v>
      </c>
      <c r="B11" s="76"/>
      <c r="C11" s="76"/>
      <c r="E11" s="73">
        <v>62565365</v>
      </c>
      <c r="F11" s="73"/>
      <c r="G11" s="56"/>
      <c r="H11" s="46">
        <v>57402291297</v>
      </c>
      <c r="I11" s="56"/>
      <c r="J11" s="46">
        <v>53949027479.109901</v>
      </c>
      <c r="L11" s="10">
        <v>0</v>
      </c>
      <c r="N11" s="10">
        <v>0</v>
      </c>
      <c r="P11" s="10">
        <v>0</v>
      </c>
      <c r="R11" s="10">
        <v>0</v>
      </c>
      <c r="T11" s="46">
        <v>62565365</v>
      </c>
      <c r="U11" s="56"/>
      <c r="V11" s="46">
        <v>869</v>
      </c>
      <c r="W11" s="56"/>
      <c r="X11" s="46">
        <v>57402291297</v>
      </c>
      <c r="Y11" s="56"/>
      <c r="Z11" s="46">
        <v>53949027479.109901</v>
      </c>
      <c r="AA11" s="56"/>
      <c r="AB11" s="46">
        <f t="shared" si="0"/>
        <v>5.1077060837948968E-2</v>
      </c>
    </row>
    <row r="12" spans="1:28" ht="21.75" customHeight="1" x14ac:dyDescent="0.2">
      <c r="A12" s="76" t="s">
        <v>22</v>
      </c>
      <c r="B12" s="76"/>
      <c r="C12" s="76"/>
      <c r="E12" s="73">
        <v>7000000</v>
      </c>
      <c r="F12" s="73"/>
      <c r="G12" s="56"/>
      <c r="H12" s="46">
        <v>30947225426</v>
      </c>
      <c r="I12" s="56"/>
      <c r="J12" s="46">
        <v>42578305700</v>
      </c>
      <c r="L12" s="10">
        <v>0</v>
      </c>
      <c r="N12" s="10">
        <v>0</v>
      </c>
      <c r="P12" s="10">
        <v>0</v>
      </c>
      <c r="R12" s="10">
        <v>0</v>
      </c>
      <c r="T12" s="46">
        <v>7000000</v>
      </c>
      <c r="U12" s="56"/>
      <c r="V12" s="46">
        <v>6130</v>
      </c>
      <c r="W12" s="56"/>
      <c r="X12" s="46">
        <v>30947225426</v>
      </c>
      <c r="Y12" s="56"/>
      <c r="Z12" s="46">
        <v>42578305700</v>
      </c>
      <c r="AA12" s="56"/>
      <c r="AB12" s="46">
        <f t="shared" si="0"/>
        <v>4.0311657359491861E-2</v>
      </c>
    </row>
    <row r="13" spans="1:28" ht="21.75" customHeight="1" x14ac:dyDescent="0.2">
      <c r="A13" s="76" t="s">
        <v>23</v>
      </c>
      <c r="B13" s="76"/>
      <c r="C13" s="76"/>
      <c r="E13" s="73">
        <v>8200035</v>
      </c>
      <c r="F13" s="73"/>
      <c r="G13" s="56"/>
      <c r="H13" s="46">
        <v>68585196480</v>
      </c>
      <c r="I13" s="56"/>
      <c r="J13" s="46">
        <v>56386975695.088501</v>
      </c>
      <c r="L13" s="10">
        <v>0</v>
      </c>
      <c r="N13" s="10">
        <v>0</v>
      </c>
      <c r="P13" s="10">
        <v>0</v>
      </c>
      <c r="R13" s="10">
        <v>0</v>
      </c>
      <c r="T13" s="46">
        <v>8200035</v>
      </c>
      <c r="U13" s="56"/>
      <c r="V13" s="46">
        <v>6930</v>
      </c>
      <c r="W13" s="56"/>
      <c r="X13" s="46">
        <v>68585196480</v>
      </c>
      <c r="Y13" s="56"/>
      <c r="Z13" s="46">
        <v>56386975695.088501</v>
      </c>
      <c r="AA13" s="56"/>
      <c r="AB13" s="46">
        <f t="shared" si="0"/>
        <v>5.3385225325168421E-2</v>
      </c>
    </row>
    <row r="14" spans="1:28" ht="21.75" customHeight="1" x14ac:dyDescent="0.2">
      <c r="A14" s="76" t="s">
        <v>24</v>
      </c>
      <c r="B14" s="76"/>
      <c r="C14" s="76"/>
      <c r="E14" s="73">
        <v>14513438</v>
      </c>
      <c r="F14" s="73"/>
      <c r="G14" s="56"/>
      <c r="H14" s="46">
        <v>51354444524</v>
      </c>
      <c r="I14" s="56"/>
      <c r="J14" s="46">
        <v>44312643555.348</v>
      </c>
      <c r="L14" s="10">
        <v>0</v>
      </c>
      <c r="N14" s="10">
        <v>0</v>
      </c>
      <c r="P14" s="10">
        <v>0</v>
      </c>
      <c r="R14" s="10">
        <v>0</v>
      </c>
      <c r="T14" s="46">
        <v>14513438</v>
      </c>
      <c r="U14" s="56"/>
      <c r="V14" s="46">
        <v>3077</v>
      </c>
      <c r="W14" s="56"/>
      <c r="X14" s="46">
        <v>51354444524</v>
      </c>
      <c r="Y14" s="56"/>
      <c r="Z14" s="46">
        <v>44312643555.348</v>
      </c>
      <c r="AA14" s="56"/>
      <c r="AB14" s="46">
        <f t="shared" si="0"/>
        <v>4.1953668055337477E-2</v>
      </c>
    </row>
    <row r="15" spans="1:28" ht="21.75" customHeight="1" x14ac:dyDescent="0.2">
      <c r="A15" s="76" t="s">
        <v>25</v>
      </c>
      <c r="B15" s="76"/>
      <c r="C15" s="76"/>
      <c r="E15" s="73">
        <v>1000000</v>
      </c>
      <c r="F15" s="73"/>
      <c r="G15" s="56"/>
      <c r="H15" s="46">
        <v>59959306991</v>
      </c>
      <c r="I15" s="56"/>
      <c r="J15" s="46">
        <v>52252938200</v>
      </c>
      <c r="L15" s="10">
        <v>0</v>
      </c>
      <c r="N15" s="10">
        <v>0</v>
      </c>
      <c r="P15" s="10">
        <v>0</v>
      </c>
      <c r="R15" s="10">
        <v>0</v>
      </c>
      <c r="T15" s="46">
        <v>1000000</v>
      </c>
      <c r="U15" s="56"/>
      <c r="V15" s="46">
        <v>52660</v>
      </c>
      <c r="W15" s="56"/>
      <c r="X15" s="46">
        <v>59959306991</v>
      </c>
      <c r="Y15" s="56"/>
      <c r="Z15" s="46">
        <v>52252938200</v>
      </c>
      <c r="AA15" s="56"/>
      <c r="AB15" s="46">
        <f t="shared" si="0"/>
        <v>4.9471262562359383E-2</v>
      </c>
    </row>
    <row r="16" spans="1:28" ht="21.75" customHeight="1" x14ac:dyDescent="0.2">
      <c r="A16" s="76" t="s">
        <v>26</v>
      </c>
      <c r="B16" s="76"/>
      <c r="C16" s="76"/>
      <c r="E16" s="73">
        <v>5099672</v>
      </c>
      <c r="F16" s="73"/>
      <c r="G16" s="56"/>
      <c r="H16" s="46">
        <v>72966998807</v>
      </c>
      <c r="I16" s="56"/>
      <c r="J16" s="46">
        <v>66086885052.846397</v>
      </c>
      <c r="L16" s="10">
        <v>0</v>
      </c>
      <c r="N16" s="10">
        <v>0</v>
      </c>
      <c r="P16" s="10">
        <v>0</v>
      </c>
      <c r="R16" s="10">
        <v>0</v>
      </c>
      <c r="T16" s="46">
        <v>5099672</v>
      </c>
      <c r="U16" s="56"/>
      <c r="V16" s="46">
        <v>13060</v>
      </c>
      <c r="W16" s="56"/>
      <c r="X16" s="46">
        <v>72966998807</v>
      </c>
      <c r="Y16" s="56"/>
      <c r="Z16" s="46">
        <v>66086885052.846397</v>
      </c>
      <c r="AA16" s="56"/>
      <c r="AB16" s="46">
        <f t="shared" si="0"/>
        <v>6.2568761776879908E-2</v>
      </c>
    </row>
    <row r="17" spans="1:28" ht="21.75" customHeight="1" x14ac:dyDescent="0.2">
      <c r="A17" s="76" t="s">
        <v>27</v>
      </c>
      <c r="B17" s="76"/>
      <c r="C17" s="76"/>
      <c r="E17" s="73">
        <v>10000000</v>
      </c>
      <c r="F17" s="73"/>
      <c r="G17" s="56"/>
      <c r="H17" s="46">
        <v>11988336708</v>
      </c>
      <c r="I17" s="56"/>
      <c r="J17" s="46">
        <v>26821058100</v>
      </c>
      <c r="L17" s="10">
        <v>0</v>
      </c>
      <c r="N17" s="10">
        <v>0</v>
      </c>
      <c r="P17" s="10">
        <v>0</v>
      </c>
      <c r="R17" s="10">
        <v>0</v>
      </c>
      <c r="T17" s="46">
        <v>10000000</v>
      </c>
      <c r="U17" s="56"/>
      <c r="V17" s="46">
        <v>2703</v>
      </c>
      <c r="W17" s="56"/>
      <c r="X17" s="46">
        <v>11988336708</v>
      </c>
      <c r="Y17" s="56"/>
      <c r="Z17" s="46">
        <v>26821058100</v>
      </c>
      <c r="AA17" s="56"/>
      <c r="AB17" s="46">
        <f t="shared" si="0"/>
        <v>2.5393243962411209E-2</v>
      </c>
    </row>
    <row r="18" spans="1:28" ht="21.75" customHeight="1" x14ac:dyDescent="0.2">
      <c r="A18" s="76" t="s">
        <v>28</v>
      </c>
      <c r="B18" s="76"/>
      <c r="C18" s="76"/>
      <c r="E18" s="73">
        <v>1600000</v>
      </c>
      <c r="F18" s="73"/>
      <c r="G18" s="56"/>
      <c r="H18" s="46">
        <v>20088975114</v>
      </c>
      <c r="I18" s="56"/>
      <c r="J18" s="46">
        <v>20226431680</v>
      </c>
      <c r="L18" s="10">
        <v>0</v>
      </c>
      <c r="N18" s="10">
        <v>0</v>
      </c>
      <c r="P18" s="10">
        <v>0</v>
      </c>
      <c r="R18" s="10">
        <v>0</v>
      </c>
      <c r="T18" s="46">
        <v>1600000</v>
      </c>
      <c r="U18" s="56"/>
      <c r="V18" s="46">
        <v>12740</v>
      </c>
      <c r="W18" s="56"/>
      <c r="X18" s="46">
        <v>20088975114</v>
      </c>
      <c r="Y18" s="56"/>
      <c r="Z18" s="46">
        <v>20226431680</v>
      </c>
      <c r="AA18" s="56"/>
      <c r="AB18" s="46">
        <f t="shared" si="0"/>
        <v>1.9149681277461712E-2</v>
      </c>
    </row>
    <row r="19" spans="1:28" ht="21.75" customHeight="1" x14ac:dyDescent="0.2">
      <c r="A19" s="76" t="s">
        <v>29</v>
      </c>
      <c r="B19" s="76"/>
      <c r="C19" s="76"/>
      <c r="E19" s="73">
        <v>599999</v>
      </c>
      <c r="F19" s="73"/>
      <c r="G19" s="56"/>
      <c r="H19" s="46">
        <v>1485589640</v>
      </c>
      <c r="I19" s="56"/>
      <c r="J19" s="46">
        <v>595361007.73000002</v>
      </c>
      <c r="L19" s="10">
        <v>0</v>
      </c>
      <c r="N19" s="10">
        <v>0</v>
      </c>
      <c r="P19" s="10">
        <v>0</v>
      </c>
      <c r="R19" s="10">
        <v>0</v>
      </c>
      <c r="T19" s="46">
        <v>599999</v>
      </c>
      <c r="U19" s="56"/>
      <c r="V19" s="46">
        <v>1000</v>
      </c>
      <c r="W19" s="56"/>
      <c r="X19" s="46">
        <v>1485589640</v>
      </c>
      <c r="Y19" s="56"/>
      <c r="Z19" s="46">
        <v>595361007.73000002</v>
      </c>
      <c r="AA19" s="56"/>
      <c r="AB19" s="46">
        <f t="shared" si="0"/>
        <v>5.6366707303746812E-4</v>
      </c>
    </row>
    <row r="20" spans="1:28" ht="21.75" customHeight="1" x14ac:dyDescent="0.2">
      <c r="A20" s="76" t="s">
        <v>30</v>
      </c>
      <c r="B20" s="76"/>
      <c r="C20" s="76"/>
      <c r="E20" s="73">
        <v>3000000</v>
      </c>
      <c r="F20" s="73"/>
      <c r="G20" s="56"/>
      <c r="H20" s="46">
        <v>53721111436</v>
      </c>
      <c r="I20" s="56"/>
      <c r="J20" s="46">
        <v>56351013300</v>
      </c>
      <c r="L20" s="10">
        <v>0</v>
      </c>
      <c r="N20" s="10">
        <v>0</v>
      </c>
      <c r="P20" s="10">
        <v>0</v>
      </c>
      <c r="R20" s="10">
        <v>0</v>
      </c>
      <c r="T20" s="46">
        <v>3000000</v>
      </c>
      <c r="U20" s="56"/>
      <c r="V20" s="46">
        <v>18930</v>
      </c>
      <c r="W20" s="56"/>
      <c r="X20" s="46">
        <v>53721111436</v>
      </c>
      <c r="Y20" s="56"/>
      <c r="Z20" s="46">
        <v>56351013300</v>
      </c>
      <c r="AA20" s="56"/>
      <c r="AB20" s="46">
        <f t="shared" si="0"/>
        <v>5.3351177381625321E-2</v>
      </c>
    </row>
    <row r="21" spans="1:28" ht="21.75" customHeight="1" x14ac:dyDescent="0.2">
      <c r="A21" s="76" t="s">
        <v>31</v>
      </c>
      <c r="B21" s="76"/>
      <c r="C21" s="76"/>
      <c r="E21" s="73">
        <v>6325000</v>
      </c>
      <c r="F21" s="73"/>
      <c r="G21" s="56"/>
      <c r="H21" s="46">
        <v>31666045035</v>
      </c>
      <c r="I21" s="56"/>
      <c r="J21" s="46">
        <v>17265572420.25</v>
      </c>
      <c r="L21" s="10">
        <v>0</v>
      </c>
      <c r="N21" s="10">
        <v>0</v>
      </c>
      <c r="P21" s="10">
        <v>0</v>
      </c>
      <c r="R21" s="10">
        <v>0</v>
      </c>
      <c r="T21" s="46">
        <v>6325000</v>
      </c>
      <c r="U21" s="56"/>
      <c r="V21" s="46">
        <v>2751</v>
      </c>
      <c r="W21" s="56"/>
      <c r="X21" s="46">
        <v>31666045035</v>
      </c>
      <c r="Y21" s="56"/>
      <c r="Z21" s="46">
        <v>17265572420.25</v>
      </c>
      <c r="AA21" s="56"/>
      <c r="AB21" s="46">
        <f t="shared" si="0"/>
        <v>1.6346442820542071E-2</v>
      </c>
    </row>
    <row r="22" spans="1:28" ht="21.75" customHeight="1" x14ac:dyDescent="0.2">
      <c r="A22" s="76" t="s">
        <v>32</v>
      </c>
      <c r="B22" s="76"/>
      <c r="C22" s="76"/>
      <c r="E22" s="73">
        <v>1000000</v>
      </c>
      <c r="F22" s="73"/>
      <c r="G22" s="56"/>
      <c r="H22" s="46">
        <v>26774380561</v>
      </c>
      <c r="I22" s="56"/>
      <c r="J22" s="46">
        <v>34114242600</v>
      </c>
      <c r="L22" s="10">
        <v>0</v>
      </c>
      <c r="N22" s="10">
        <v>0</v>
      </c>
      <c r="P22" s="10">
        <v>0</v>
      </c>
      <c r="R22" s="10">
        <v>0</v>
      </c>
      <c r="T22" s="46">
        <v>1000000</v>
      </c>
      <c r="U22" s="56"/>
      <c r="V22" s="46">
        <v>34380</v>
      </c>
      <c r="W22" s="56"/>
      <c r="X22" s="46">
        <v>26774380561</v>
      </c>
      <c r="Y22" s="56"/>
      <c r="Z22" s="46">
        <v>34114242600</v>
      </c>
      <c r="AA22" s="56"/>
      <c r="AB22" s="46">
        <f t="shared" si="0"/>
        <v>3.2298177115342115E-2</v>
      </c>
    </row>
    <row r="23" spans="1:28" ht="21.75" customHeight="1" x14ac:dyDescent="0.2">
      <c r="A23" s="76" t="s">
        <v>33</v>
      </c>
      <c r="B23" s="76"/>
      <c r="C23" s="76"/>
      <c r="E23" s="73">
        <v>296053</v>
      </c>
      <c r="F23" s="73"/>
      <c r="G23" s="56"/>
      <c r="H23" s="46">
        <v>1259669411</v>
      </c>
      <c r="I23" s="56"/>
      <c r="J23" s="46">
        <v>1363067327.8383999</v>
      </c>
      <c r="L23" s="10">
        <v>0</v>
      </c>
      <c r="N23" s="10">
        <v>0</v>
      </c>
      <c r="P23" s="10">
        <v>0</v>
      </c>
      <c r="R23" s="10">
        <v>0</v>
      </c>
      <c r="T23" s="46">
        <v>296053</v>
      </c>
      <c r="U23" s="56"/>
      <c r="V23" s="46">
        <v>4640</v>
      </c>
      <c r="W23" s="56"/>
      <c r="X23" s="46">
        <v>1259669411</v>
      </c>
      <c r="Y23" s="56"/>
      <c r="Z23" s="46">
        <v>1363067327.8383999</v>
      </c>
      <c r="AA23" s="56"/>
      <c r="AB23" s="46">
        <f t="shared" si="0"/>
        <v>1.2905046871731145E-3</v>
      </c>
    </row>
    <row r="24" spans="1:28" ht="21.75" customHeight="1" x14ac:dyDescent="0.2">
      <c r="A24" s="76" t="s">
        <v>34</v>
      </c>
      <c r="B24" s="76"/>
      <c r="C24" s="76"/>
      <c r="E24" s="73">
        <v>3500000</v>
      </c>
      <c r="F24" s="73"/>
      <c r="G24" s="56"/>
      <c r="H24" s="46">
        <v>19416361172</v>
      </c>
      <c r="I24" s="56"/>
      <c r="J24" s="46">
        <v>23338190400</v>
      </c>
      <c r="L24" s="10">
        <v>0</v>
      </c>
      <c r="N24" s="10">
        <v>0</v>
      </c>
      <c r="P24" s="10">
        <v>0</v>
      </c>
      <c r="R24" s="10">
        <v>0</v>
      </c>
      <c r="T24" s="46">
        <v>3500000</v>
      </c>
      <c r="U24" s="56"/>
      <c r="V24" s="46">
        <v>6720</v>
      </c>
      <c r="W24" s="56"/>
      <c r="X24" s="46">
        <v>19416361172</v>
      </c>
      <c r="Y24" s="56"/>
      <c r="Z24" s="46">
        <v>23338190400</v>
      </c>
      <c r="AA24" s="56"/>
      <c r="AB24" s="46">
        <f t="shared" si="0"/>
        <v>2.2095786089378899E-2</v>
      </c>
    </row>
    <row r="25" spans="1:28" ht="21.75" customHeight="1" x14ac:dyDescent="0.2">
      <c r="A25" s="76" t="s">
        <v>35</v>
      </c>
      <c r="B25" s="76"/>
      <c r="C25" s="76"/>
      <c r="E25" s="73">
        <v>600000</v>
      </c>
      <c r="F25" s="73"/>
      <c r="G25" s="56"/>
      <c r="H25" s="46">
        <v>16183029281</v>
      </c>
      <c r="I25" s="56"/>
      <c r="J25" s="46">
        <v>25707731160</v>
      </c>
      <c r="L25" s="10">
        <v>0</v>
      </c>
      <c r="N25" s="10">
        <v>0</v>
      </c>
      <c r="P25" s="10">
        <v>0</v>
      </c>
      <c r="R25" s="10">
        <v>0</v>
      </c>
      <c r="T25" s="46">
        <v>600000</v>
      </c>
      <c r="U25" s="56"/>
      <c r="V25" s="46">
        <v>43180</v>
      </c>
      <c r="W25" s="56"/>
      <c r="X25" s="46">
        <v>16183029281</v>
      </c>
      <c r="Y25" s="56"/>
      <c r="Z25" s="46">
        <v>25707731160</v>
      </c>
      <c r="AA25" s="56"/>
      <c r="AB25" s="46">
        <f t="shared" si="0"/>
        <v>2.4339184779065836E-2</v>
      </c>
    </row>
    <row r="26" spans="1:28" ht="21.75" customHeight="1" x14ac:dyDescent="0.2">
      <c r="A26" s="76" t="s">
        <v>36</v>
      </c>
      <c r="B26" s="76"/>
      <c r="C26" s="76"/>
      <c r="E26" s="73">
        <v>1700000</v>
      </c>
      <c r="F26" s="73"/>
      <c r="G26" s="56"/>
      <c r="H26" s="46">
        <v>32779833501</v>
      </c>
      <c r="I26" s="56"/>
      <c r="J26" s="46">
        <v>26483686300</v>
      </c>
      <c r="L26" s="10">
        <v>0</v>
      </c>
      <c r="N26" s="10">
        <v>0</v>
      </c>
      <c r="P26" s="10">
        <v>0</v>
      </c>
      <c r="R26" s="10">
        <v>0</v>
      </c>
      <c r="T26" s="46">
        <v>1700000</v>
      </c>
      <c r="U26" s="56"/>
      <c r="V26" s="46">
        <v>15700</v>
      </c>
      <c r="W26" s="56"/>
      <c r="X26" s="46">
        <v>32779833501</v>
      </c>
      <c r="Y26" s="56"/>
      <c r="Z26" s="46">
        <v>26483686300</v>
      </c>
      <c r="AA26" s="56"/>
      <c r="AB26" s="46">
        <f t="shared" si="0"/>
        <v>2.5073832088670187E-2</v>
      </c>
    </row>
    <row r="27" spans="1:28" ht="21.75" customHeight="1" x14ac:dyDescent="0.2">
      <c r="A27" s="76" t="s">
        <v>37</v>
      </c>
      <c r="B27" s="76"/>
      <c r="C27" s="76"/>
      <c r="E27" s="73">
        <v>4600000</v>
      </c>
      <c r="F27" s="73"/>
      <c r="G27" s="56"/>
      <c r="H27" s="46">
        <v>38962123236</v>
      </c>
      <c r="I27" s="56"/>
      <c r="J27" s="46">
        <v>36515536000</v>
      </c>
      <c r="L27" s="10">
        <v>0</v>
      </c>
      <c r="N27" s="10">
        <v>0</v>
      </c>
      <c r="P27" s="10">
        <v>0</v>
      </c>
      <c r="R27" s="10">
        <v>0</v>
      </c>
      <c r="T27" s="46">
        <v>4600000</v>
      </c>
      <c r="U27" s="56"/>
      <c r="V27" s="46">
        <v>8000</v>
      </c>
      <c r="W27" s="56"/>
      <c r="X27" s="46">
        <v>38962123236</v>
      </c>
      <c r="Y27" s="56"/>
      <c r="Z27" s="46">
        <v>36515536000</v>
      </c>
      <c r="AA27" s="56"/>
      <c r="AB27" s="46">
        <f t="shared" si="0"/>
        <v>3.4571638099028211E-2</v>
      </c>
    </row>
    <row r="28" spans="1:28" ht="21.75" customHeight="1" x14ac:dyDescent="0.2">
      <c r="A28" s="76" t="s">
        <v>39</v>
      </c>
      <c r="B28" s="76"/>
      <c r="C28" s="76"/>
      <c r="E28" s="73">
        <v>6500000</v>
      </c>
      <c r="F28" s="73"/>
      <c r="G28" s="56"/>
      <c r="H28" s="46">
        <v>51532923160</v>
      </c>
      <c r="I28" s="56"/>
      <c r="J28" s="46">
        <v>67206447100</v>
      </c>
      <c r="L28" s="10">
        <v>0</v>
      </c>
      <c r="N28" s="10">
        <v>0</v>
      </c>
      <c r="P28" s="10">
        <v>0</v>
      </c>
      <c r="R28" s="10">
        <v>0</v>
      </c>
      <c r="T28" s="46">
        <v>6500000</v>
      </c>
      <c r="U28" s="56"/>
      <c r="V28" s="46">
        <v>10420</v>
      </c>
      <c r="W28" s="56"/>
      <c r="X28" s="46">
        <v>51532923160</v>
      </c>
      <c r="Y28" s="56"/>
      <c r="Z28" s="46">
        <v>67206447100</v>
      </c>
      <c r="AA28" s="56"/>
      <c r="AB28" s="46">
        <f t="shared" si="0"/>
        <v>6.3628724142586426E-2</v>
      </c>
    </row>
    <row r="29" spans="1:28" ht="21.75" customHeight="1" x14ac:dyDescent="0.2">
      <c r="A29" s="76" t="s">
        <v>40</v>
      </c>
      <c r="B29" s="76"/>
      <c r="C29" s="76"/>
      <c r="E29" s="73">
        <v>1200024</v>
      </c>
      <c r="F29" s="73"/>
      <c r="G29" s="56"/>
      <c r="H29" s="46">
        <v>49696670717</v>
      </c>
      <c r="I29" s="56"/>
      <c r="J29" s="46">
        <v>42581141845.804802</v>
      </c>
      <c r="L29" s="10">
        <v>0</v>
      </c>
      <c r="N29" s="10">
        <v>0</v>
      </c>
      <c r="P29" s="10">
        <v>0</v>
      </c>
      <c r="R29" s="10">
        <v>0</v>
      </c>
      <c r="T29" s="46">
        <v>1200024</v>
      </c>
      <c r="U29" s="56"/>
      <c r="V29" s="46">
        <v>35760</v>
      </c>
      <c r="W29" s="56"/>
      <c r="X29" s="46">
        <v>49696670717</v>
      </c>
      <c r="Y29" s="56"/>
      <c r="Z29" s="46">
        <v>42581141845.804802</v>
      </c>
      <c r="AA29" s="56"/>
      <c r="AB29" s="46">
        <f t="shared" si="0"/>
        <v>4.0314342523591867E-2</v>
      </c>
    </row>
    <row r="30" spans="1:28" ht="21.75" customHeight="1" x14ac:dyDescent="0.2">
      <c r="A30" s="76" t="s">
        <v>41</v>
      </c>
      <c r="B30" s="76"/>
      <c r="C30" s="76"/>
      <c r="E30" s="73">
        <v>15000000</v>
      </c>
      <c r="F30" s="73"/>
      <c r="G30" s="56"/>
      <c r="H30" s="46">
        <v>27673723297</v>
      </c>
      <c r="I30" s="56"/>
      <c r="J30" s="46">
        <v>29946708600</v>
      </c>
      <c r="L30" s="10">
        <v>0</v>
      </c>
      <c r="N30" s="10">
        <v>0</v>
      </c>
      <c r="P30" s="10">
        <v>0</v>
      </c>
      <c r="R30" s="10">
        <v>0</v>
      </c>
      <c r="T30" s="46">
        <v>15000000</v>
      </c>
      <c r="U30" s="56"/>
      <c r="V30" s="46">
        <v>2012</v>
      </c>
      <c r="W30" s="56"/>
      <c r="X30" s="46">
        <v>27673723297</v>
      </c>
      <c r="Y30" s="56"/>
      <c r="Z30" s="46">
        <v>29946708600</v>
      </c>
      <c r="AA30" s="56"/>
      <c r="AB30" s="46">
        <f t="shared" si="0"/>
        <v>2.8352501027953024E-2</v>
      </c>
    </row>
    <row r="31" spans="1:28" ht="21.75" customHeight="1" x14ac:dyDescent="0.2">
      <c r="A31" s="76" t="s">
        <v>42</v>
      </c>
      <c r="B31" s="76"/>
      <c r="C31" s="76"/>
      <c r="E31" s="73">
        <v>8865604</v>
      </c>
      <c r="F31" s="73"/>
      <c r="G31" s="56"/>
      <c r="H31" s="46">
        <v>25185734498</v>
      </c>
      <c r="I31" s="56"/>
      <c r="J31" s="46">
        <v>25590685011.061699</v>
      </c>
      <c r="L31" s="10">
        <v>0</v>
      </c>
      <c r="N31" s="10">
        <v>0</v>
      </c>
      <c r="P31" s="10">
        <v>0</v>
      </c>
      <c r="R31" s="10">
        <v>0</v>
      </c>
      <c r="T31" s="46">
        <v>8865604</v>
      </c>
      <c r="U31" s="56"/>
      <c r="V31" s="46">
        <v>2909</v>
      </c>
      <c r="W31" s="56"/>
      <c r="X31" s="46">
        <v>25185734498</v>
      </c>
      <c r="Y31" s="56"/>
      <c r="Z31" s="46">
        <v>25590685011.061699</v>
      </c>
      <c r="AA31" s="56"/>
      <c r="AB31" s="46">
        <f t="shared" si="0"/>
        <v>2.4228369560524887E-2</v>
      </c>
    </row>
    <row r="32" spans="1:28" ht="21.75" customHeight="1" x14ac:dyDescent="0.2">
      <c r="A32" s="76" t="s">
        <v>43</v>
      </c>
      <c r="B32" s="76"/>
      <c r="C32" s="76"/>
      <c r="E32" s="73">
        <v>28380000</v>
      </c>
      <c r="F32" s="73"/>
      <c r="G32" s="56"/>
      <c r="H32" s="46">
        <v>67026244620</v>
      </c>
      <c r="I32" s="56"/>
      <c r="J32" s="46">
        <v>73330261250.399994</v>
      </c>
      <c r="L32" s="10">
        <v>0</v>
      </c>
      <c r="N32" s="10">
        <v>0</v>
      </c>
      <c r="P32" s="10">
        <v>0</v>
      </c>
      <c r="R32" s="10">
        <v>0</v>
      </c>
      <c r="T32" s="46">
        <v>28380000</v>
      </c>
      <c r="U32" s="56"/>
      <c r="V32" s="46">
        <v>2604</v>
      </c>
      <c r="W32" s="56"/>
      <c r="X32" s="46">
        <v>67026244620</v>
      </c>
      <c r="Y32" s="56"/>
      <c r="Z32" s="46">
        <v>73330261250.399994</v>
      </c>
      <c r="AA32" s="56"/>
      <c r="AB32" s="46">
        <f t="shared" si="0"/>
        <v>6.9426538163263454E-2</v>
      </c>
    </row>
    <row r="33" spans="1:28" ht="21.75" customHeight="1" x14ac:dyDescent="0.2">
      <c r="A33" s="76" t="s">
        <v>44</v>
      </c>
      <c r="B33" s="76"/>
      <c r="C33" s="76"/>
      <c r="E33" s="73">
        <v>1500000</v>
      </c>
      <c r="F33" s="73"/>
      <c r="G33" s="56"/>
      <c r="H33" s="46">
        <v>31223000306</v>
      </c>
      <c r="I33" s="56"/>
      <c r="J33" s="46">
        <v>40291123350</v>
      </c>
      <c r="L33" s="10">
        <v>0</v>
      </c>
      <c r="N33" s="10">
        <v>0</v>
      </c>
      <c r="P33" s="10">
        <v>0</v>
      </c>
      <c r="R33" s="10">
        <v>0</v>
      </c>
      <c r="T33" s="46">
        <v>1500000</v>
      </c>
      <c r="U33" s="56"/>
      <c r="V33" s="46">
        <v>27070</v>
      </c>
      <c r="W33" s="56"/>
      <c r="X33" s="46">
        <v>31223000306</v>
      </c>
      <c r="Y33" s="56"/>
      <c r="Z33" s="46">
        <v>40291123350</v>
      </c>
      <c r="AA33" s="56"/>
      <c r="AB33" s="46">
        <f t="shared" si="0"/>
        <v>3.8146232744865227E-2</v>
      </c>
    </row>
    <row r="34" spans="1:28" ht="21.75" customHeight="1" x14ac:dyDescent="0.2">
      <c r="A34" s="76" t="s">
        <v>45</v>
      </c>
      <c r="B34" s="76"/>
      <c r="C34" s="76"/>
      <c r="E34" s="73">
        <v>2500000</v>
      </c>
      <c r="F34" s="73"/>
      <c r="G34" s="56"/>
      <c r="H34" s="46">
        <v>7892171487</v>
      </c>
      <c r="I34" s="56"/>
      <c r="J34" s="46">
        <v>5869277050</v>
      </c>
      <c r="L34" s="10">
        <v>0</v>
      </c>
      <c r="N34" s="10">
        <v>0</v>
      </c>
      <c r="P34" s="10">
        <v>0</v>
      </c>
      <c r="R34" s="10">
        <v>0</v>
      </c>
      <c r="T34" s="46">
        <v>2500000</v>
      </c>
      <c r="U34" s="56"/>
      <c r="V34" s="46">
        <v>2366</v>
      </c>
      <c r="W34" s="56"/>
      <c r="X34" s="46">
        <v>7892171487</v>
      </c>
      <c r="Y34" s="56"/>
      <c r="Z34" s="46">
        <v>5869277050</v>
      </c>
      <c r="AA34" s="56"/>
      <c r="AB34" s="46">
        <f t="shared" si="0"/>
        <v>5.5568271564063005E-3</v>
      </c>
    </row>
    <row r="35" spans="1:28" ht="21.75" customHeight="1" x14ac:dyDescent="0.2">
      <c r="A35" s="76" t="s">
        <v>46</v>
      </c>
      <c r="B35" s="76"/>
      <c r="C35" s="76"/>
      <c r="E35" s="73">
        <v>3680289</v>
      </c>
      <c r="F35" s="73"/>
      <c r="G35" s="56"/>
      <c r="H35" s="46">
        <v>5086883667</v>
      </c>
      <c r="I35" s="56"/>
      <c r="J35" s="46">
        <v>3754091896.2788401</v>
      </c>
      <c r="L35" s="10">
        <v>0</v>
      </c>
      <c r="N35" s="10">
        <v>0</v>
      </c>
      <c r="P35" s="10">
        <v>0</v>
      </c>
      <c r="R35" s="10">
        <v>0</v>
      </c>
      <c r="T35" s="46">
        <v>3680289</v>
      </c>
      <c r="U35" s="56"/>
      <c r="V35" s="46">
        <v>1028</v>
      </c>
      <c r="W35" s="56"/>
      <c r="X35" s="46">
        <v>5086883667</v>
      </c>
      <c r="Y35" s="56"/>
      <c r="Z35" s="46">
        <v>3754091896.2788401</v>
      </c>
      <c r="AA35" s="56"/>
      <c r="AB35" s="46">
        <f t="shared" si="0"/>
        <v>3.5542434986753748E-3</v>
      </c>
    </row>
    <row r="36" spans="1:28" ht="21.75" customHeight="1" x14ac:dyDescent="0.2">
      <c r="A36" s="76" t="s">
        <v>47</v>
      </c>
      <c r="B36" s="76"/>
      <c r="C36" s="76"/>
      <c r="E36" s="73">
        <v>4790779</v>
      </c>
      <c r="F36" s="73"/>
      <c r="G36" s="56"/>
      <c r="H36" s="46">
        <v>13841836379</v>
      </c>
      <c r="I36" s="56"/>
      <c r="J36" s="46">
        <v>11784537023.980101</v>
      </c>
      <c r="L36" s="10">
        <v>0</v>
      </c>
      <c r="N36" s="10">
        <v>0</v>
      </c>
      <c r="P36" s="10">
        <v>0</v>
      </c>
      <c r="R36" s="10">
        <v>0</v>
      </c>
      <c r="T36" s="46">
        <v>4790779</v>
      </c>
      <c r="U36" s="56"/>
      <c r="V36" s="46">
        <v>2479</v>
      </c>
      <c r="W36" s="56"/>
      <c r="X36" s="46">
        <v>13841836379</v>
      </c>
      <c r="Y36" s="56"/>
      <c r="Z36" s="46">
        <v>11784537023.980101</v>
      </c>
      <c r="AA36" s="56"/>
      <c r="AB36" s="46">
        <f t="shared" si="0"/>
        <v>1.1157189344218827E-2</v>
      </c>
    </row>
    <row r="37" spans="1:28" ht="21.75" customHeight="1" x14ac:dyDescent="0.2">
      <c r="A37" s="76" t="s">
        <v>48</v>
      </c>
      <c r="B37" s="76"/>
      <c r="C37" s="76"/>
      <c r="E37" s="73">
        <v>4000000</v>
      </c>
      <c r="F37" s="73"/>
      <c r="G37" s="56"/>
      <c r="H37" s="46">
        <v>32027555332</v>
      </c>
      <c r="I37" s="56"/>
      <c r="J37" s="46">
        <v>54336705200</v>
      </c>
      <c r="L37" s="10">
        <v>0</v>
      </c>
      <c r="N37" s="10">
        <v>0</v>
      </c>
      <c r="P37" s="10">
        <v>0</v>
      </c>
      <c r="R37" s="10">
        <v>0</v>
      </c>
      <c r="T37" s="46">
        <v>4000000</v>
      </c>
      <c r="U37" s="56"/>
      <c r="V37" s="46">
        <v>13690</v>
      </c>
      <c r="W37" s="56"/>
      <c r="X37" s="46">
        <v>32027555332</v>
      </c>
      <c r="Y37" s="56"/>
      <c r="Z37" s="46">
        <v>54336705200</v>
      </c>
      <c r="AA37" s="56"/>
      <c r="AB37" s="46">
        <f t="shared" si="0"/>
        <v>5.1444100606053929E-2</v>
      </c>
    </row>
    <row r="38" spans="1:28" ht="21.75" customHeight="1" x14ac:dyDescent="0.2">
      <c r="A38" s="76" t="s">
        <v>49</v>
      </c>
      <c r="B38" s="76"/>
      <c r="C38" s="76"/>
      <c r="E38" s="73">
        <v>3700000</v>
      </c>
      <c r="F38" s="73"/>
      <c r="G38" s="56"/>
      <c r="H38" s="46">
        <v>22300384035</v>
      </c>
      <c r="I38" s="56"/>
      <c r="J38" s="46">
        <v>29371192000</v>
      </c>
      <c r="L38" s="10">
        <v>0</v>
      </c>
      <c r="N38" s="10">
        <v>0</v>
      </c>
      <c r="P38" s="10">
        <v>0</v>
      </c>
      <c r="R38" s="10">
        <v>0</v>
      </c>
      <c r="T38" s="46">
        <v>3700000</v>
      </c>
      <c r="U38" s="56"/>
      <c r="V38" s="46">
        <v>8000</v>
      </c>
      <c r="W38" s="56"/>
      <c r="X38" s="46">
        <v>22300384035</v>
      </c>
      <c r="Y38" s="56"/>
      <c r="Z38" s="46">
        <v>29371192000</v>
      </c>
      <c r="AA38" s="56"/>
      <c r="AB38" s="46">
        <f t="shared" si="0"/>
        <v>2.780762194921834E-2</v>
      </c>
    </row>
    <row r="39" spans="1:28" ht="21.75" customHeight="1" x14ac:dyDescent="0.2">
      <c r="A39" s="76" t="s">
        <v>50</v>
      </c>
      <c r="B39" s="76"/>
      <c r="C39" s="76"/>
      <c r="E39" s="73">
        <v>1822743</v>
      </c>
      <c r="F39" s="73"/>
      <c r="G39" s="56"/>
      <c r="H39" s="46">
        <v>27304325750</v>
      </c>
      <c r="I39" s="56"/>
      <c r="J39" s="46">
        <v>22246434318.303001</v>
      </c>
      <c r="L39" s="10">
        <v>0</v>
      </c>
      <c r="N39" s="10">
        <v>0</v>
      </c>
      <c r="P39" s="10">
        <v>0</v>
      </c>
      <c r="R39" s="10">
        <v>0</v>
      </c>
      <c r="T39" s="46">
        <v>1822743</v>
      </c>
      <c r="U39" s="56"/>
      <c r="V39" s="46">
        <v>12300</v>
      </c>
      <c r="W39" s="56"/>
      <c r="X39" s="46">
        <v>27304325750</v>
      </c>
      <c r="Y39" s="56"/>
      <c r="Z39" s="46">
        <v>22246434318.303001</v>
      </c>
      <c r="AA39" s="56"/>
      <c r="AB39" s="46">
        <f t="shared" si="0"/>
        <v>2.1062149443627848E-2</v>
      </c>
    </row>
    <row r="40" spans="1:28" ht="21.75" customHeight="1" x14ac:dyDescent="0.2">
      <c r="A40" s="72" t="s">
        <v>51</v>
      </c>
      <c r="B40" s="72"/>
      <c r="C40" s="72"/>
      <c r="E40" s="73">
        <v>5000000</v>
      </c>
      <c r="F40" s="73"/>
      <c r="G40" s="56"/>
      <c r="H40" s="28">
        <v>33977637566</v>
      </c>
      <c r="I40" s="56"/>
      <c r="J40" s="28">
        <v>31157278000</v>
      </c>
      <c r="L40" s="14">
        <v>0</v>
      </c>
      <c r="N40" s="14">
        <v>0</v>
      </c>
      <c r="P40" s="14">
        <v>0</v>
      </c>
      <c r="R40" s="14">
        <v>0</v>
      </c>
      <c r="T40" s="28">
        <v>5000000</v>
      </c>
      <c r="U40" s="56"/>
      <c r="V40" s="28">
        <v>6280</v>
      </c>
      <c r="W40" s="56"/>
      <c r="X40" s="28">
        <v>33977637566</v>
      </c>
      <c r="Y40" s="56"/>
      <c r="Z40" s="28">
        <v>31157278000</v>
      </c>
      <c r="AA40" s="56"/>
      <c r="AB40" s="46">
        <f t="shared" si="0"/>
        <v>2.9498625986670808E-2</v>
      </c>
    </row>
    <row r="41" spans="1:28" ht="21.75" customHeight="1" thickBot="1" x14ac:dyDescent="0.25">
      <c r="A41" s="74" t="s">
        <v>52</v>
      </c>
      <c r="B41" s="74"/>
      <c r="C41" s="74"/>
      <c r="D41" s="23"/>
      <c r="E41" s="75">
        <f>SUM(E9:F40)</f>
        <v>232579368</v>
      </c>
      <c r="F41" s="75"/>
      <c r="G41" s="56"/>
      <c r="H41" s="49">
        <f>SUM(H9:H40)</f>
        <v>1027311039524</v>
      </c>
      <c r="I41" s="56"/>
      <c r="J41" s="49">
        <f>SUM(J9:J40)</f>
        <v>1056228110898.4082</v>
      </c>
      <c r="L41" s="17">
        <f>SUM(L9:L40)</f>
        <v>0</v>
      </c>
      <c r="N41" s="17">
        <f>SUM(N9:N40)</f>
        <v>0</v>
      </c>
      <c r="P41" s="17">
        <f>SUM(P9:P40)</f>
        <v>0</v>
      </c>
      <c r="R41" s="17">
        <f>SUM(R9:R40)</f>
        <v>0</v>
      </c>
      <c r="T41" s="49">
        <f>SUM(T9:T40)</f>
        <v>232579368</v>
      </c>
      <c r="U41" s="56"/>
      <c r="V41" s="49"/>
      <c r="W41" s="56"/>
      <c r="X41" s="49">
        <f>SUM(X9:X40)</f>
        <v>1027311039524</v>
      </c>
      <c r="Y41" s="56"/>
      <c r="Z41" s="49">
        <f>SUM(Z9:Z40)</f>
        <v>1056228110898.4082</v>
      </c>
      <c r="AA41" s="56"/>
      <c r="AB41" s="58">
        <f t="shared" si="0"/>
        <v>1</v>
      </c>
    </row>
    <row r="42" spans="1:28" ht="13.5" thickTop="1" x14ac:dyDescent="0.2"/>
  </sheetData>
  <mergeCells count="79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6:C26"/>
    <mergeCell ref="E26:F26"/>
    <mergeCell ref="A27:C27"/>
    <mergeCell ref="E27:F27"/>
    <mergeCell ref="A23:C23"/>
    <mergeCell ref="E23:F23"/>
    <mergeCell ref="A24:C24"/>
    <mergeCell ref="E24:F24"/>
    <mergeCell ref="A25:C25"/>
    <mergeCell ref="E25:F25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40:C40"/>
    <mergeCell ref="E40:F40"/>
    <mergeCell ref="A41:C41"/>
    <mergeCell ref="E41:F41"/>
    <mergeCell ref="A37:C37"/>
    <mergeCell ref="E37:F37"/>
    <mergeCell ref="A38:C38"/>
    <mergeCell ref="E38:F38"/>
    <mergeCell ref="A39:C39"/>
    <mergeCell ref="E39:F39"/>
  </mergeCells>
  <pageMargins left="0.39" right="0.39" top="0.39" bottom="0.39" header="0" footer="0"/>
  <pageSetup paperSize="9" scale="62" fitToHeight="0" orientation="landscape" r:id="rId1"/>
  <ignoredErrors>
    <ignoredError sqref="E41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9AA4F-0A47-4C07-A60C-F11DD4A87BCF}">
  <dimension ref="A1:AB11"/>
  <sheetViews>
    <sheetView rightToLeft="1" view="pageBreakPreview" zoomScale="110" zoomScaleNormal="100" zoomScaleSheetLayoutView="110" workbookViewId="0">
      <selection sqref="A1:AB1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7.28515625" bestFit="1" customWidth="1"/>
    <col min="7" max="7" width="1.28515625" customWidth="1"/>
    <col min="8" max="8" width="18.28515625" bestFit="1" customWidth="1"/>
    <col min="9" max="9" width="1.28515625" customWidth="1"/>
    <col min="10" max="10" width="17.28515625" bestFit="1" customWidth="1"/>
    <col min="11" max="11" width="1.28515625" customWidth="1"/>
    <col min="12" max="12" width="7.5703125" bestFit="1" customWidth="1"/>
    <col min="13" max="13" width="1.28515625" customWidth="1"/>
    <col min="14" max="14" width="16.28515625" bestFit="1" customWidth="1"/>
    <col min="15" max="15" width="1.28515625" customWidth="1"/>
    <col min="16" max="16" width="8.28515625" bestFit="1" customWidth="1"/>
    <col min="17" max="17" width="3" bestFit="1" customWidth="1"/>
    <col min="18" max="18" width="16.28515625" bestFit="1" customWidth="1"/>
    <col min="19" max="19" width="1.28515625" customWidth="1"/>
    <col min="20" max="20" width="7.28515625" bestFit="1" customWidth="1"/>
    <col min="21" max="21" width="3" bestFit="1" customWidth="1"/>
    <col min="22" max="22" width="17.5703125" bestFit="1" customWidth="1"/>
    <col min="23" max="23" width="1.28515625" customWidth="1"/>
    <col min="24" max="24" width="16.42578125" bestFit="1" customWidth="1"/>
    <col min="25" max="25" width="1.28515625" customWidth="1"/>
    <col min="26" max="26" width="17.28515625" bestFit="1" customWidth="1"/>
    <col min="27" max="27" width="1.28515625" customWidth="1"/>
    <col min="28" max="28" width="19.85546875" bestFit="1" customWidth="1"/>
    <col min="29" max="29" width="0.28515625" customWidth="1"/>
  </cols>
  <sheetData>
    <row r="1" spans="1:28" ht="25.5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25.5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25.5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24" x14ac:dyDescent="0.2">
      <c r="A4" s="2" t="s">
        <v>3</v>
      </c>
      <c r="B4" s="82" t="s">
        <v>4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</row>
    <row r="5" spans="1:28" ht="24" x14ac:dyDescent="0.2">
      <c r="A5" s="82" t="s">
        <v>5</v>
      </c>
      <c r="B5" s="82"/>
      <c r="C5" s="82" t="s">
        <v>154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</row>
    <row r="6" spans="1:28" ht="21" x14ac:dyDescent="0.2">
      <c r="F6" s="85" t="s">
        <v>155</v>
      </c>
      <c r="G6" s="85"/>
      <c r="H6" s="85"/>
      <c r="I6" s="85"/>
      <c r="J6" s="85"/>
      <c r="L6" s="85" t="s">
        <v>8</v>
      </c>
      <c r="M6" s="85"/>
      <c r="N6" s="85"/>
      <c r="O6" s="85"/>
      <c r="P6" s="85"/>
      <c r="Q6" s="85"/>
      <c r="R6" s="85"/>
      <c r="T6" s="85" t="s">
        <v>7</v>
      </c>
      <c r="U6" s="85"/>
      <c r="V6" s="85"/>
      <c r="W6" s="85"/>
      <c r="X6" s="85"/>
      <c r="Y6" s="85"/>
      <c r="Z6" s="85"/>
      <c r="AA6" s="85"/>
      <c r="AB6" s="85"/>
    </row>
    <row r="7" spans="1:28" ht="21" x14ac:dyDescent="0.2">
      <c r="F7" s="4"/>
      <c r="G7" s="4"/>
      <c r="H7" s="4"/>
      <c r="I7" s="4"/>
      <c r="J7" s="4"/>
      <c r="L7" s="86" t="s">
        <v>10</v>
      </c>
      <c r="M7" s="86"/>
      <c r="N7" s="86"/>
      <c r="O7" s="4"/>
      <c r="P7" s="86" t="s">
        <v>11</v>
      </c>
      <c r="Q7" s="86"/>
      <c r="R7" s="86"/>
      <c r="T7" s="4"/>
      <c r="U7" s="4"/>
      <c r="V7" s="4"/>
      <c r="W7" s="4"/>
      <c r="X7" s="4"/>
      <c r="Y7" s="4"/>
      <c r="Z7" s="4"/>
      <c r="AA7" s="4"/>
      <c r="AB7" s="4"/>
    </row>
    <row r="8" spans="1:28" ht="21" x14ac:dyDescent="0.2">
      <c r="A8" s="87" t="s">
        <v>12</v>
      </c>
      <c r="B8" s="87"/>
      <c r="C8" s="87"/>
      <c r="E8" s="88" t="s">
        <v>13</v>
      </c>
      <c r="F8" s="88"/>
      <c r="H8" s="25" t="s">
        <v>14</v>
      </c>
      <c r="J8" s="25" t="s">
        <v>15</v>
      </c>
      <c r="L8" s="26" t="s">
        <v>13</v>
      </c>
      <c r="M8" s="4"/>
      <c r="N8" s="26" t="s">
        <v>14</v>
      </c>
      <c r="P8" s="20" t="s">
        <v>13</v>
      </c>
      <c r="Q8" s="4"/>
      <c r="R8" s="26" t="s">
        <v>16</v>
      </c>
      <c r="T8" s="25" t="s">
        <v>13</v>
      </c>
      <c r="V8" s="25" t="s">
        <v>17</v>
      </c>
      <c r="X8" s="25" t="s">
        <v>14</v>
      </c>
      <c r="Z8" s="25" t="s">
        <v>15</v>
      </c>
      <c r="AB8" s="25" t="s">
        <v>18</v>
      </c>
    </row>
    <row r="9" spans="1:28" ht="18.75" x14ac:dyDescent="0.2">
      <c r="A9" s="76" t="s">
        <v>38</v>
      </c>
      <c r="B9" s="76"/>
      <c r="C9" s="76"/>
      <c r="E9" s="83">
        <v>2907</v>
      </c>
      <c r="F9" s="83"/>
      <c r="G9" s="40"/>
      <c r="H9" s="37">
        <v>71965595055</v>
      </c>
      <c r="I9" s="40"/>
      <c r="J9" s="37">
        <v>71570803561.848007</v>
      </c>
      <c r="K9" s="40"/>
      <c r="L9" s="37">
        <v>0</v>
      </c>
      <c r="M9" s="40"/>
      <c r="N9" s="37">
        <v>0</v>
      </c>
      <c r="O9" s="40"/>
      <c r="P9" s="59">
        <v>-1907</v>
      </c>
      <c r="Q9" s="40"/>
      <c r="R9" s="37">
        <v>45958891095</v>
      </c>
      <c r="S9" s="40"/>
      <c r="T9" s="37">
        <v>1000</v>
      </c>
      <c r="U9" s="40"/>
      <c r="V9" s="37">
        <v>23505749</v>
      </c>
      <c r="W9" s="40"/>
      <c r="X9" s="37">
        <v>24755966651</v>
      </c>
      <c r="Y9" s="40"/>
      <c r="Z9" s="37">
        <v>23449335202.400002</v>
      </c>
      <c r="AA9" s="40"/>
      <c r="AB9" s="37">
        <f>Z9/Z10</f>
        <v>1</v>
      </c>
    </row>
    <row r="10" spans="1:28" ht="21.75" thickBot="1" x14ac:dyDescent="0.25">
      <c r="A10" s="74" t="s">
        <v>52</v>
      </c>
      <c r="B10" s="74"/>
      <c r="C10" s="74"/>
      <c r="D10" s="23"/>
      <c r="E10" s="84">
        <f>SUM(E9)</f>
        <v>2907</v>
      </c>
      <c r="F10" s="84"/>
      <c r="G10" s="61"/>
      <c r="H10" s="60">
        <f>SUM(H9)</f>
        <v>71965595055</v>
      </c>
      <c r="I10" s="61"/>
      <c r="J10" s="60">
        <f>SUM(J9)</f>
        <v>71570803561.848007</v>
      </c>
      <c r="K10" s="61"/>
      <c r="L10" s="60">
        <f>SUM(L9:L9)</f>
        <v>0</v>
      </c>
      <c r="M10" s="61"/>
      <c r="N10" s="60">
        <f>SUM(N9:N9)</f>
        <v>0</v>
      </c>
      <c r="O10" s="62"/>
      <c r="P10" s="60">
        <f>SUM(P9:P9)</f>
        <v>-1907</v>
      </c>
      <c r="Q10" s="62"/>
      <c r="R10" s="60">
        <f>SUM(R9)</f>
        <v>45958891095</v>
      </c>
      <c r="S10" s="62"/>
      <c r="T10" s="60">
        <f>SUM(T9)</f>
        <v>1000</v>
      </c>
      <c r="U10" s="62"/>
      <c r="V10" s="60">
        <f>SUM(V9)</f>
        <v>23505749</v>
      </c>
      <c r="W10" s="62"/>
      <c r="X10" s="60">
        <f>SUM(X9)</f>
        <v>24755966651</v>
      </c>
      <c r="Y10" s="62"/>
      <c r="Z10" s="60">
        <f>SUM(Z9)</f>
        <v>23449335202.400002</v>
      </c>
      <c r="AA10" s="62"/>
      <c r="AB10" s="60">
        <f>SUM(AB9)</f>
        <v>1</v>
      </c>
    </row>
    <row r="11" spans="1:28" ht="13.5" thickTop="1" x14ac:dyDescent="0.2"/>
  </sheetData>
  <mergeCells count="17">
    <mergeCell ref="A1:AB1"/>
    <mergeCell ref="A2:AB2"/>
    <mergeCell ref="A3:AB3"/>
    <mergeCell ref="B4:AB4"/>
    <mergeCell ref="A5:B5"/>
    <mergeCell ref="C5:AB5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F6:J6"/>
  </mergeCells>
  <pageMargins left="0.7" right="0.7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2"/>
  <sheetViews>
    <sheetView rightToLeft="1" view="pageBreakPreview" zoomScaleNormal="100" zoomScaleSheetLayoutView="100" workbookViewId="0">
      <selection sqref="A1:Y1"/>
    </sheetView>
  </sheetViews>
  <sheetFormatPr defaultRowHeight="12.75" x14ac:dyDescent="0.2"/>
  <cols>
    <col min="1" max="1" width="30.42578125" bestFit="1" customWidth="1"/>
    <col min="2" max="2" width="1.28515625" customWidth="1"/>
    <col min="3" max="3" width="10.5703125" bestFit="1" customWidth="1"/>
    <col min="4" max="4" width="1.28515625" customWidth="1"/>
    <col min="5" max="5" width="12.28515625" bestFit="1" customWidth="1"/>
    <col min="6" max="6" width="1.28515625" customWidth="1"/>
    <col min="7" max="7" width="15.5703125" bestFit="1" customWidth="1"/>
    <col min="8" max="8" width="1.28515625" customWidth="1"/>
    <col min="9" max="9" width="12.5703125" bestFit="1" customWidth="1"/>
    <col min="10" max="10" width="1.28515625" customWidth="1"/>
    <col min="11" max="11" width="10.85546875" bestFit="1" customWidth="1"/>
    <col min="12" max="12" width="1.28515625" customWidth="1"/>
    <col min="13" max="13" width="12" bestFit="1" customWidth="1"/>
    <col min="14" max="14" width="1.28515625" customWidth="1"/>
    <col min="15" max="15" width="10.5703125" bestFit="1" customWidth="1"/>
    <col min="16" max="16" width="1.28515625" customWidth="1"/>
    <col min="17" max="17" width="12.28515625" bestFit="1" customWidth="1"/>
    <col min="18" max="18" width="1.28515625" customWidth="1"/>
    <col min="19" max="19" width="15.5703125" bestFit="1" customWidth="1"/>
    <col min="20" max="20" width="1.28515625" customWidth="1"/>
    <col min="21" max="21" width="12.5703125" bestFit="1" customWidth="1"/>
    <col min="22" max="22" width="1.28515625" customWidth="1"/>
    <col min="23" max="23" width="10.85546875" bestFit="1" customWidth="1"/>
    <col min="24" max="24" width="1.28515625" customWidth="1"/>
    <col min="25" max="25" width="12" bestFit="1" customWidth="1"/>
    <col min="26" max="26" width="7.7109375" customWidth="1"/>
    <col min="27" max="27" width="0.28515625" customWidth="1"/>
  </cols>
  <sheetData>
    <row r="1" spans="1:26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69"/>
    </row>
    <row r="2" spans="1:26" ht="21.7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ht="21.75" customHeight="1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</row>
    <row r="4" spans="1:26" ht="14.45" customHeight="1" x14ac:dyDescent="0.2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1:26" ht="33" customHeight="1" x14ac:dyDescent="0.2">
      <c r="A5" s="82" t="s">
        <v>57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</row>
    <row r="6" spans="1:26" ht="22.5" customHeight="1" x14ac:dyDescent="0.2">
      <c r="C6" s="77" t="s">
        <v>7</v>
      </c>
      <c r="D6" s="77"/>
      <c r="E6" s="77"/>
      <c r="F6" s="77"/>
      <c r="G6" s="77"/>
      <c r="H6" s="77"/>
      <c r="I6" s="77"/>
      <c r="J6" s="77"/>
      <c r="K6" s="77"/>
      <c r="L6" s="77"/>
      <c r="M6" s="77"/>
      <c r="O6" s="77" t="s">
        <v>9</v>
      </c>
      <c r="P6" s="77"/>
      <c r="Q6" s="77"/>
      <c r="R6" s="77"/>
      <c r="S6" s="77"/>
      <c r="T6" s="77"/>
      <c r="U6" s="77"/>
      <c r="V6" s="77"/>
      <c r="W6" s="77"/>
      <c r="X6" s="77"/>
      <c r="Y6" s="77"/>
    </row>
    <row r="7" spans="1:26" ht="18" customHeight="1" x14ac:dyDescent="0.2">
      <c r="A7" s="3" t="s">
        <v>53</v>
      </c>
      <c r="C7" s="5" t="s">
        <v>58</v>
      </c>
      <c r="D7" s="4"/>
      <c r="E7" s="5" t="s">
        <v>59</v>
      </c>
      <c r="F7" s="4"/>
      <c r="G7" s="5" t="s">
        <v>60</v>
      </c>
      <c r="H7" s="4"/>
      <c r="I7" s="5" t="s">
        <v>61</v>
      </c>
      <c r="J7" s="4"/>
      <c r="K7" s="5" t="s">
        <v>54</v>
      </c>
      <c r="L7" s="4"/>
      <c r="M7" s="26" t="s">
        <v>55</v>
      </c>
      <c r="N7" s="34"/>
      <c r="O7" s="33" t="s">
        <v>58</v>
      </c>
      <c r="P7" s="4"/>
      <c r="Q7" s="33" t="s">
        <v>59</v>
      </c>
      <c r="R7" s="4"/>
      <c r="S7" s="5" t="s">
        <v>60</v>
      </c>
      <c r="T7" s="4"/>
      <c r="U7" s="5" t="s">
        <v>61</v>
      </c>
      <c r="V7" s="4"/>
      <c r="W7" s="5" t="s">
        <v>54</v>
      </c>
      <c r="X7" s="4"/>
      <c r="Y7" s="5" t="s">
        <v>55</v>
      </c>
    </row>
    <row r="8" spans="1:26" ht="21.75" customHeight="1" x14ac:dyDescent="0.2">
      <c r="A8" s="6" t="s">
        <v>62</v>
      </c>
      <c r="C8" s="6" t="s">
        <v>63</v>
      </c>
      <c r="E8" s="6" t="s">
        <v>64</v>
      </c>
      <c r="G8" s="6" t="s">
        <v>65</v>
      </c>
      <c r="I8" s="7">
        <v>66834029</v>
      </c>
      <c r="K8" s="7">
        <v>844</v>
      </c>
      <c r="M8" s="31" t="s">
        <v>66</v>
      </c>
      <c r="N8" s="30"/>
      <c r="O8" s="29" t="s">
        <v>63</v>
      </c>
      <c r="Q8" s="29" t="s">
        <v>64</v>
      </c>
      <c r="S8" s="6" t="s">
        <v>65</v>
      </c>
      <c r="U8" s="7">
        <v>66834029</v>
      </c>
      <c r="W8" s="7">
        <v>844</v>
      </c>
      <c r="Y8" s="6" t="s">
        <v>66</v>
      </c>
    </row>
    <row r="9" spans="1:26" ht="21.75" customHeight="1" x14ac:dyDescent="0.2">
      <c r="A9" s="9" t="s">
        <v>67</v>
      </c>
      <c r="C9" s="9" t="s">
        <v>63</v>
      </c>
      <c r="E9" s="9" t="s">
        <v>64</v>
      </c>
      <c r="G9" s="9" t="s">
        <v>65</v>
      </c>
      <c r="I9" s="10">
        <v>20000000</v>
      </c>
      <c r="K9" s="10">
        <v>1610</v>
      </c>
      <c r="M9" s="32" t="s">
        <v>66</v>
      </c>
      <c r="N9" s="30"/>
      <c r="O9" s="30" t="s">
        <v>63</v>
      </c>
      <c r="Q9" s="30" t="s">
        <v>64</v>
      </c>
      <c r="S9" s="9" t="s">
        <v>65</v>
      </c>
      <c r="U9" s="10">
        <v>20000000</v>
      </c>
      <c r="W9" s="10">
        <v>1610</v>
      </c>
      <c r="Y9" s="9" t="s">
        <v>66</v>
      </c>
    </row>
    <row r="10" spans="1:26" ht="21.75" customHeight="1" thickBot="1" x14ac:dyDescent="0.25">
      <c r="A10" s="16" t="s">
        <v>52</v>
      </c>
      <c r="C10" s="35"/>
      <c r="E10" s="35"/>
      <c r="G10" s="35"/>
      <c r="I10" s="36">
        <f>SUM(I8:I9)</f>
        <v>86834029</v>
      </c>
      <c r="K10" s="35"/>
      <c r="M10" s="35"/>
      <c r="O10" s="35"/>
      <c r="Q10" s="35"/>
      <c r="S10" s="35"/>
      <c r="U10" s="36">
        <f>SUM(U8:U9)</f>
        <v>86834029</v>
      </c>
      <c r="W10" s="35"/>
      <c r="Y10" s="35"/>
    </row>
    <row r="11" spans="1:26" ht="21.75" customHeight="1" thickTop="1" x14ac:dyDescent="0.2"/>
    <row r="12" spans="1:26" ht="21.75" customHeight="1" x14ac:dyDescent="0.2"/>
    <row r="13" spans="1:26" ht="21.75" customHeight="1" x14ac:dyDescent="0.2"/>
    <row r="14" spans="1:26" ht="21.75" customHeight="1" x14ac:dyDescent="0.2"/>
    <row r="15" spans="1:26" ht="21.75" customHeight="1" x14ac:dyDescent="0.2"/>
    <row r="16" spans="1:26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</sheetData>
  <mergeCells count="7">
    <mergeCell ref="A1:Y1"/>
    <mergeCell ref="A4:Z4"/>
    <mergeCell ref="C6:M6"/>
    <mergeCell ref="O6:Y6"/>
    <mergeCell ref="A5:Z5"/>
    <mergeCell ref="A2:Z2"/>
    <mergeCell ref="A3:Z3"/>
  </mergeCells>
  <pageMargins left="0.39" right="0.39" top="0.39" bottom="0.39" header="0" footer="0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9"/>
  <sheetViews>
    <sheetView rightToLeft="1" view="pageBreakPreview" zoomScale="90" zoomScaleNormal="100" zoomScaleSheetLayoutView="90" workbookViewId="0">
      <selection sqref="A1:AL1"/>
    </sheetView>
  </sheetViews>
  <sheetFormatPr defaultRowHeight="12.75" x14ac:dyDescent="0.2"/>
  <cols>
    <col min="1" max="1" width="6.42578125" bestFit="1" customWidth="1"/>
    <col min="2" max="2" width="35.85546875" customWidth="1"/>
    <col min="3" max="3" width="1.28515625" customWidth="1"/>
    <col min="4" max="4" width="19.42578125" bestFit="1" customWidth="1"/>
    <col min="5" max="5" width="1.28515625" customWidth="1"/>
    <col min="6" max="6" width="30.42578125" bestFit="1" customWidth="1"/>
    <col min="7" max="7" width="1.28515625" customWidth="1"/>
    <col min="8" max="8" width="16.85546875" bestFit="1" customWidth="1"/>
    <col min="9" max="9" width="1.28515625" customWidth="1"/>
    <col min="10" max="10" width="14.140625" bestFit="1" customWidth="1"/>
    <col min="11" max="11" width="1.28515625" customWidth="1"/>
    <col min="12" max="12" width="13.7109375" bestFit="1" customWidth="1"/>
    <col min="13" max="13" width="1.28515625" customWidth="1"/>
    <col min="14" max="14" width="12.5703125" bestFit="1" customWidth="1"/>
    <col min="15" max="15" width="1.28515625" customWidth="1"/>
    <col min="16" max="16" width="13.28515625" bestFit="1" customWidth="1"/>
    <col min="17" max="17" width="1.28515625" customWidth="1"/>
    <col min="18" max="18" width="17.5703125" bestFit="1" customWidth="1"/>
    <col min="19" max="19" width="1.28515625" customWidth="1"/>
    <col min="20" max="20" width="17.5703125" bestFit="1" customWidth="1"/>
    <col min="21" max="21" width="1.28515625" customWidth="1"/>
    <col min="22" max="22" width="6.140625" bestFit="1" customWidth="1"/>
    <col min="23" max="23" width="1.28515625" customWidth="1"/>
    <col min="24" max="24" width="14.140625" bestFit="1" customWidth="1"/>
    <col min="25" max="25" width="1.28515625" customWidth="1"/>
    <col min="26" max="26" width="12" bestFit="1" customWidth="1"/>
    <col min="27" max="27" width="1.28515625" customWidth="1"/>
    <col min="28" max="28" width="16.28515625" bestFit="1" customWidth="1"/>
    <col min="29" max="29" width="1.28515625" customWidth="1"/>
    <col min="30" max="30" width="12" bestFit="1" customWidth="1"/>
    <col min="31" max="31" width="1.28515625" customWidth="1"/>
    <col min="32" max="32" width="17.5703125" bestFit="1" customWidth="1"/>
    <col min="33" max="33" width="1.28515625" customWidth="1"/>
    <col min="34" max="34" width="17.5703125" bestFit="1" customWidth="1"/>
    <col min="35" max="35" width="16.28515625" bestFit="1" customWidth="1"/>
    <col min="36" max="36" width="17.5703125" bestFit="1" customWidth="1"/>
    <col min="37" max="37" width="1.28515625" customWidth="1"/>
    <col min="38" max="38" width="19.85546875" bestFit="1" customWidth="1"/>
    <col min="39" max="39" width="0.28515625" customWidth="1"/>
  </cols>
  <sheetData>
    <row r="1" spans="1:38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</row>
    <row r="2" spans="1:38" ht="21.7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</row>
    <row r="3" spans="1:38" ht="21.75" customHeight="1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</row>
    <row r="4" spans="1:38" ht="14.45" customHeight="1" x14ac:dyDescent="0.2"/>
    <row r="5" spans="1:38" ht="14.45" customHeight="1" x14ac:dyDescent="0.2">
      <c r="A5" s="2" t="s">
        <v>68</v>
      </c>
      <c r="B5" s="82" t="s">
        <v>69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</row>
    <row r="6" spans="1:38" ht="14.45" customHeight="1" x14ac:dyDescent="0.2">
      <c r="A6" s="77" t="s">
        <v>70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 t="s">
        <v>7</v>
      </c>
      <c r="Q6" s="77"/>
      <c r="R6" s="77"/>
      <c r="S6" s="77"/>
      <c r="T6" s="77"/>
      <c r="V6" s="77" t="s">
        <v>8</v>
      </c>
      <c r="W6" s="77"/>
      <c r="X6" s="77"/>
      <c r="Y6" s="77"/>
      <c r="Z6" s="77"/>
      <c r="AA6" s="77"/>
      <c r="AB6" s="77"/>
      <c r="AD6" s="77" t="s">
        <v>9</v>
      </c>
      <c r="AE6" s="77"/>
      <c r="AF6" s="77"/>
      <c r="AG6" s="77"/>
      <c r="AH6" s="77"/>
      <c r="AI6" s="77"/>
      <c r="AJ6" s="77"/>
      <c r="AK6" s="77"/>
      <c r="AL6" s="77"/>
    </row>
    <row r="7" spans="1:38" ht="14.4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V7" s="80" t="s">
        <v>10</v>
      </c>
      <c r="W7" s="80"/>
      <c r="X7" s="80"/>
      <c r="Y7" s="4"/>
      <c r="Z7" s="80" t="s">
        <v>11</v>
      </c>
      <c r="AA7" s="80"/>
      <c r="AB7" s="80"/>
      <c r="AD7" s="4"/>
      <c r="AE7" s="4"/>
      <c r="AF7" s="4"/>
      <c r="AG7" s="4"/>
      <c r="AH7" s="4"/>
      <c r="AI7" s="4"/>
      <c r="AJ7" s="4"/>
      <c r="AK7" s="4"/>
      <c r="AL7" s="4"/>
    </row>
    <row r="8" spans="1:38" ht="14.45" customHeight="1" x14ac:dyDescent="0.2">
      <c r="A8" s="77" t="s">
        <v>71</v>
      </c>
      <c r="B8" s="77"/>
      <c r="D8" s="3" t="s">
        <v>72</v>
      </c>
      <c r="F8" s="3" t="s">
        <v>73</v>
      </c>
      <c r="H8" s="3" t="s">
        <v>74</v>
      </c>
      <c r="J8" s="3" t="s">
        <v>75</v>
      </c>
      <c r="L8" s="3" t="s">
        <v>76</v>
      </c>
      <c r="N8" s="3" t="s">
        <v>56</v>
      </c>
      <c r="P8" s="3" t="s">
        <v>13</v>
      </c>
      <c r="R8" s="3" t="s">
        <v>14</v>
      </c>
      <c r="T8" s="3" t="s">
        <v>15</v>
      </c>
      <c r="V8" s="5" t="s">
        <v>13</v>
      </c>
      <c r="W8" s="4"/>
      <c r="X8" s="5" t="s">
        <v>14</v>
      </c>
      <c r="Z8" s="5" t="s">
        <v>13</v>
      </c>
      <c r="AA8" s="4"/>
      <c r="AB8" s="5" t="s">
        <v>16</v>
      </c>
      <c r="AD8" s="3" t="s">
        <v>13</v>
      </c>
      <c r="AF8" s="3" t="s">
        <v>17</v>
      </c>
      <c r="AH8" s="3" t="s">
        <v>14</v>
      </c>
      <c r="AJ8" s="3" t="s">
        <v>15</v>
      </c>
      <c r="AL8" s="3" t="s">
        <v>18</v>
      </c>
    </row>
    <row r="9" spans="1:38" ht="21.75" customHeight="1" x14ac:dyDescent="0.2">
      <c r="A9" s="78" t="s">
        <v>77</v>
      </c>
      <c r="B9" s="78"/>
      <c r="D9" s="6" t="s">
        <v>78</v>
      </c>
      <c r="F9" s="6" t="s">
        <v>78</v>
      </c>
      <c r="H9" s="39" t="s">
        <v>79</v>
      </c>
      <c r="I9" s="40"/>
      <c r="J9" s="39" t="s">
        <v>80</v>
      </c>
      <c r="K9" s="40"/>
      <c r="L9" s="41">
        <v>23</v>
      </c>
      <c r="M9" s="40"/>
      <c r="N9" s="41">
        <v>23</v>
      </c>
      <c r="O9" s="40"/>
      <c r="P9" s="42">
        <v>90000</v>
      </c>
      <c r="Q9" s="40"/>
      <c r="R9" s="42">
        <v>73299835125</v>
      </c>
      <c r="S9" s="40"/>
      <c r="T9" s="42">
        <v>72371026845</v>
      </c>
      <c r="U9" s="40"/>
      <c r="V9" s="42">
        <v>0</v>
      </c>
      <c r="W9" s="40"/>
      <c r="X9" s="42">
        <v>0</v>
      </c>
      <c r="Y9" s="40"/>
      <c r="Z9" s="42">
        <v>0</v>
      </c>
      <c r="AA9" s="40"/>
      <c r="AB9" s="42">
        <v>0</v>
      </c>
      <c r="AC9" s="40"/>
      <c r="AD9" s="42">
        <v>90000</v>
      </c>
      <c r="AE9" s="40"/>
      <c r="AF9" s="42">
        <v>802600</v>
      </c>
      <c r="AG9" s="40"/>
      <c r="AH9" s="42">
        <v>73299835125</v>
      </c>
      <c r="AI9" s="40"/>
      <c r="AJ9" s="42">
        <v>72194722762</v>
      </c>
      <c r="AK9" s="40"/>
      <c r="AL9" s="41">
        <f t="shared" ref="AL9:AL18" si="0">AJ9/$AJ$19</f>
        <v>0.45695143284654349</v>
      </c>
    </row>
    <row r="10" spans="1:38" ht="21.75" customHeight="1" x14ac:dyDescent="0.2">
      <c r="A10" s="76" t="s">
        <v>185</v>
      </c>
      <c r="B10" s="76"/>
      <c r="D10" s="9" t="s">
        <v>78</v>
      </c>
      <c r="F10" s="9" t="s">
        <v>165</v>
      </c>
      <c r="H10" s="37" t="s">
        <v>166</v>
      </c>
      <c r="J10" s="37" t="s">
        <v>174</v>
      </c>
      <c r="L10" s="37">
        <v>45</v>
      </c>
      <c r="M10" s="37"/>
      <c r="N10" s="37">
        <v>45</v>
      </c>
      <c r="P10" s="37">
        <v>13000000</v>
      </c>
      <c r="Q10" s="37"/>
      <c r="R10" s="37">
        <v>13000000000</v>
      </c>
      <c r="S10" s="37"/>
      <c r="T10" s="37">
        <v>13000000000</v>
      </c>
      <c r="V10" s="10"/>
      <c r="X10" s="10"/>
      <c r="Z10" s="37">
        <v>13000000</v>
      </c>
      <c r="AB10" s="37">
        <v>13000000000</v>
      </c>
      <c r="AD10" s="37">
        <v>0</v>
      </c>
      <c r="AF10" s="37">
        <v>1000</v>
      </c>
      <c r="AH10" s="37">
        <v>0</v>
      </c>
      <c r="AI10" s="37"/>
      <c r="AJ10" s="37">
        <v>0</v>
      </c>
      <c r="AL10" s="43">
        <f t="shared" si="0"/>
        <v>0</v>
      </c>
    </row>
    <row r="11" spans="1:38" ht="21.75" customHeight="1" x14ac:dyDescent="0.2">
      <c r="A11" s="76" t="s">
        <v>184</v>
      </c>
      <c r="B11" s="76"/>
      <c r="D11" s="9" t="s">
        <v>78</v>
      </c>
      <c r="F11" s="9" t="s">
        <v>165</v>
      </c>
      <c r="H11" s="38" t="s">
        <v>172</v>
      </c>
      <c r="J11" s="38" t="s">
        <v>180</v>
      </c>
      <c r="L11" s="37">
        <v>44</v>
      </c>
      <c r="N11" s="37">
        <v>44</v>
      </c>
      <c r="P11" s="37">
        <v>1810943</v>
      </c>
      <c r="Q11" s="37"/>
      <c r="R11" s="37">
        <v>1810943000</v>
      </c>
      <c r="S11" s="37"/>
      <c r="T11" s="37">
        <v>1810943000</v>
      </c>
      <c r="V11" s="10"/>
      <c r="X11" s="10"/>
      <c r="Z11" s="37">
        <v>1810943</v>
      </c>
      <c r="AB11" s="37">
        <v>1810943000</v>
      </c>
      <c r="AD11" s="37">
        <v>0</v>
      </c>
      <c r="AF11" s="37">
        <v>1000</v>
      </c>
      <c r="AH11" s="37">
        <v>0</v>
      </c>
      <c r="AI11" s="37"/>
      <c r="AJ11" s="37">
        <v>0</v>
      </c>
      <c r="AL11" s="43">
        <f t="shared" si="0"/>
        <v>0</v>
      </c>
    </row>
    <row r="12" spans="1:38" ht="21.75" customHeight="1" x14ac:dyDescent="0.2">
      <c r="A12" s="76" t="s">
        <v>157</v>
      </c>
      <c r="B12" s="76"/>
      <c r="D12" s="9" t="s">
        <v>78</v>
      </c>
      <c r="F12" s="9" t="s">
        <v>165</v>
      </c>
      <c r="H12" s="37" t="s">
        <v>167</v>
      </c>
      <c r="J12" s="37" t="s">
        <v>175</v>
      </c>
      <c r="L12" s="37">
        <v>44</v>
      </c>
      <c r="M12" s="37"/>
      <c r="N12" s="37">
        <v>44</v>
      </c>
      <c r="P12" s="37">
        <v>10937149</v>
      </c>
      <c r="Q12" s="37"/>
      <c r="R12" s="37">
        <v>10937149000</v>
      </c>
      <c r="S12" s="37"/>
      <c r="T12" s="37">
        <v>10937149000</v>
      </c>
      <c r="V12" s="10"/>
      <c r="X12" s="10"/>
      <c r="Z12" s="10"/>
      <c r="AB12" s="10"/>
      <c r="AD12" s="37">
        <v>10937149</v>
      </c>
      <c r="AF12" s="37">
        <v>1000</v>
      </c>
      <c r="AH12" s="37">
        <v>10937149000</v>
      </c>
      <c r="AI12" s="37"/>
      <c r="AJ12" s="37">
        <v>10937149000</v>
      </c>
      <c r="AL12" s="43">
        <f t="shared" si="0"/>
        <v>6.9225917291516004E-2</v>
      </c>
    </row>
    <row r="13" spans="1:38" ht="21.75" customHeight="1" x14ac:dyDescent="0.2">
      <c r="A13" s="76" t="s">
        <v>158</v>
      </c>
      <c r="B13" s="76"/>
      <c r="D13" s="9" t="s">
        <v>78</v>
      </c>
      <c r="F13" s="9" t="s">
        <v>165</v>
      </c>
      <c r="H13" s="37" t="s">
        <v>168</v>
      </c>
      <c r="J13" s="37" t="s">
        <v>176</v>
      </c>
      <c r="L13" s="37">
        <v>44</v>
      </c>
      <c r="M13" s="37"/>
      <c r="N13" s="37">
        <v>44</v>
      </c>
      <c r="P13" s="37">
        <v>10000000</v>
      </c>
      <c r="Q13" s="37"/>
      <c r="R13" s="37">
        <v>10000000000</v>
      </c>
      <c r="S13" s="37"/>
      <c r="T13" s="37">
        <v>10000000000</v>
      </c>
      <c r="V13" s="10"/>
      <c r="X13" s="10"/>
      <c r="Z13" s="10"/>
      <c r="AB13" s="10"/>
      <c r="AD13" s="37">
        <v>10000000</v>
      </c>
      <c r="AF13" s="37">
        <v>1000</v>
      </c>
      <c r="AH13" s="37">
        <v>10000000000</v>
      </c>
      <c r="AI13" s="37"/>
      <c r="AJ13" s="37">
        <v>10000000000</v>
      </c>
      <c r="AL13" s="43">
        <f t="shared" si="0"/>
        <v>6.3294298442414937E-2</v>
      </c>
    </row>
    <row r="14" spans="1:38" ht="21.75" customHeight="1" x14ac:dyDescent="0.2">
      <c r="A14" s="76" t="s">
        <v>159</v>
      </c>
      <c r="B14" s="76"/>
      <c r="D14" s="9" t="s">
        <v>78</v>
      </c>
      <c r="F14" s="9" t="s">
        <v>165</v>
      </c>
      <c r="H14" s="37" t="s">
        <v>169</v>
      </c>
      <c r="J14" s="37" t="s">
        <v>177</v>
      </c>
      <c r="L14" s="37">
        <v>44</v>
      </c>
      <c r="M14" s="37"/>
      <c r="N14" s="37">
        <v>44</v>
      </c>
      <c r="P14" s="37">
        <v>10000000</v>
      </c>
      <c r="Q14" s="37"/>
      <c r="R14" s="37">
        <v>10000000000</v>
      </c>
      <c r="S14" s="37"/>
      <c r="T14" s="37">
        <v>10000000000</v>
      </c>
      <c r="V14" s="10"/>
      <c r="X14" s="10"/>
      <c r="Z14" s="10"/>
      <c r="AB14" s="10"/>
      <c r="AD14" s="37">
        <v>10000000</v>
      </c>
      <c r="AF14" s="37">
        <v>1000</v>
      </c>
      <c r="AH14" s="37">
        <v>10000000000</v>
      </c>
      <c r="AI14" s="37"/>
      <c r="AJ14" s="37">
        <v>10000000000</v>
      </c>
      <c r="AL14" s="43">
        <f t="shared" si="0"/>
        <v>6.3294298442414937E-2</v>
      </c>
    </row>
    <row r="15" spans="1:38" ht="21.75" customHeight="1" x14ac:dyDescent="0.2">
      <c r="A15" s="76" t="s">
        <v>160</v>
      </c>
      <c r="B15" s="76"/>
      <c r="D15" s="9" t="s">
        <v>78</v>
      </c>
      <c r="F15" s="9" t="s">
        <v>165</v>
      </c>
      <c r="H15" s="37" t="s">
        <v>170</v>
      </c>
      <c r="J15" s="37" t="s">
        <v>178</v>
      </c>
      <c r="L15" s="37">
        <v>43</v>
      </c>
      <c r="M15" s="37"/>
      <c r="N15" s="37">
        <v>43</v>
      </c>
      <c r="P15" s="37">
        <v>5053392</v>
      </c>
      <c r="Q15" s="37"/>
      <c r="R15" s="37">
        <v>5053392000</v>
      </c>
      <c r="S15" s="37"/>
      <c r="T15" s="37">
        <v>5053392000</v>
      </c>
      <c r="V15" s="10"/>
      <c r="X15" s="10"/>
      <c r="Z15" s="10"/>
      <c r="AB15" s="10"/>
      <c r="AD15" s="37">
        <v>5053392</v>
      </c>
      <c r="AF15" s="37">
        <v>1000</v>
      </c>
      <c r="AH15" s="37">
        <v>5053392000</v>
      </c>
      <c r="AI15" s="37"/>
      <c r="AJ15" s="37">
        <v>5053392000</v>
      </c>
      <c r="AL15" s="43">
        <f t="shared" si="0"/>
        <v>3.1985090139451208E-2</v>
      </c>
    </row>
    <row r="16" spans="1:38" ht="21.75" customHeight="1" x14ac:dyDescent="0.2">
      <c r="A16" s="76" t="s">
        <v>161</v>
      </c>
      <c r="B16" s="76"/>
      <c r="D16" s="9" t="s">
        <v>78</v>
      </c>
      <c r="F16" s="9" t="s">
        <v>165</v>
      </c>
      <c r="H16" s="37" t="s">
        <v>171</v>
      </c>
      <c r="J16" s="37" t="s">
        <v>179</v>
      </c>
      <c r="L16" s="37">
        <v>44</v>
      </c>
      <c r="M16" s="37"/>
      <c r="N16" s="37">
        <v>44</v>
      </c>
      <c r="P16" s="37">
        <v>25000000</v>
      </c>
      <c r="Q16" s="37"/>
      <c r="R16" s="37">
        <v>25000000000</v>
      </c>
      <c r="S16" s="37"/>
      <c r="T16" s="37">
        <v>25000000000</v>
      </c>
      <c r="V16" s="10"/>
      <c r="X16" s="10"/>
      <c r="Z16" s="10"/>
      <c r="AB16" s="10"/>
      <c r="AD16" s="37">
        <v>25000000</v>
      </c>
      <c r="AF16" s="37">
        <v>1000</v>
      </c>
      <c r="AH16" s="37">
        <v>25000000000</v>
      </c>
      <c r="AI16" s="37"/>
      <c r="AJ16" s="37">
        <v>25000000000</v>
      </c>
      <c r="AL16" s="43">
        <f t="shared" si="0"/>
        <v>0.15823574610603733</v>
      </c>
    </row>
    <row r="17" spans="1:38" ht="21.75" customHeight="1" x14ac:dyDescent="0.2">
      <c r="A17" s="76" t="s">
        <v>163</v>
      </c>
      <c r="B17" s="76"/>
      <c r="D17" s="9" t="s">
        <v>78</v>
      </c>
      <c r="F17" s="9" t="s">
        <v>165</v>
      </c>
      <c r="H17" s="38" t="s">
        <v>173</v>
      </c>
      <c r="J17" s="38" t="s">
        <v>181</v>
      </c>
      <c r="L17" s="37">
        <v>44</v>
      </c>
      <c r="N17" s="37">
        <v>44</v>
      </c>
      <c r="P17" s="37">
        <v>4806850</v>
      </c>
      <c r="Q17" s="37"/>
      <c r="R17" s="37">
        <v>4806850000</v>
      </c>
      <c r="S17" s="37"/>
      <c r="T17" s="37">
        <v>4806850000</v>
      </c>
      <c r="V17" s="10"/>
      <c r="X17" s="10"/>
      <c r="Z17" s="10"/>
      <c r="AB17" s="10"/>
      <c r="AD17" s="37">
        <v>4806850</v>
      </c>
      <c r="AF17" s="37">
        <v>1000</v>
      </c>
      <c r="AH17" s="37">
        <v>4806850000</v>
      </c>
      <c r="AI17" s="37"/>
      <c r="AJ17" s="37">
        <v>4806850000</v>
      </c>
      <c r="AL17" s="43">
        <f t="shared" si="0"/>
        <v>3.0424619846792223E-2</v>
      </c>
    </row>
    <row r="18" spans="1:38" ht="21.75" customHeight="1" x14ac:dyDescent="0.2">
      <c r="A18" s="76" t="s">
        <v>164</v>
      </c>
      <c r="B18" s="76"/>
      <c r="D18" s="9" t="s">
        <v>78</v>
      </c>
      <c r="F18" s="9" t="s">
        <v>165</v>
      </c>
      <c r="H18" s="38" t="s">
        <v>183</v>
      </c>
      <c r="J18" s="38" t="s">
        <v>182</v>
      </c>
      <c r="L18" s="37">
        <v>45</v>
      </c>
      <c r="M18" s="37"/>
      <c r="N18" s="37">
        <v>45</v>
      </c>
      <c r="P18" s="10">
        <v>20000000</v>
      </c>
      <c r="R18" s="10">
        <v>20000000000</v>
      </c>
      <c r="T18" s="10">
        <v>20000000000</v>
      </c>
      <c r="V18" s="10"/>
      <c r="X18" s="10"/>
      <c r="Z18" s="10"/>
      <c r="AB18" s="10"/>
      <c r="AD18" s="10">
        <v>20000000</v>
      </c>
      <c r="AF18" s="37">
        <v>1000</v>
      </c>
      <c r="AH18" s="10">
        <v>20000000000</v>
      </c>
      <c r="AI18" s="10">
        <v>20000000000</v>
      </c>
      <c r="AJ18" s="10">
        <v>20000000000</v>
      </c>
      <c r="AL18" s="43">
        <f t="shared" si="0"/>
        <v>0.12658859688482987</v>
      </c>
    </row>
    <row r="19" spans="1:38" ht="21.75" customHeight="1" x14ac:dyDescent="0.2">
      <c r="A19" s="74" t="s">
        <v>52</v>
      </c>
      <c r="B19" s="74"/>
      <c r="D19" s="17"/>
      <c r="F19" s="17"/>
      <c r="H19" s="17"/>
      <c r="J19" s="17"/>
      <c r="L19" s="17"/>
      <c r="N19" s="17"/>
      <c r="P19" s="17">
        <f>SUM(P9:P18)</f>
        <v>100698334</v>
      </c>
      <c r="R19" s="17">
        <f>SUM(R9:R18)</f>
        <v>173908169125</v>
      </c>
      <c r="T19" s="17">
        <f>SUM(T9:T18)</f>
        <v>172979360845</v>
      </c>
      <c r="V19" s="17">
        <v>0</v>
      </c>
      <c r="X19" s="17">
        <v>0</v>
      </c>
      <c r="Z19" s="17">
        <v>0</v>
      </c>
      <c r="AB19" s="17">
        <v>0</v>
      </c>
      <c r="AD19" s="17">
        <v>90000</v>
      </c>
      <c r="AF19" s="17"/>
      <c r="AH19" s="17">
        <f>SUM(AH9:AH18)</f>
        <v>159097226125</v>
      </c>
      <c r="AJ19" s="17">
        <f>SUM(AJ9:AJ18)</f>
        <v>157992113762</v>
      </c>
      <c r="AL19" s="68">
        <f>SUM(AL9:AL18)</f>
        <v>1</v>
      </c>
    </row>
  </sheetData>
  <mergeCells count="22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9:B19"/>
    <mergeCell ref="A10:B10"/>
    <mergeCell ref="A12:B12"/>
    <mergeCell ref="A13:B13"/>
    <mergeCell ref="A14:B14"/>
    <mergeCell ref="A15:B15"/>
    <mergeCell ref="A16:B16"/>
    <mergeCell ref="A11:B11"/>
    <mergeCell ref="A17:B17"/>
    <mergeCell ref="A18:B18"/>
  </mergeCells>
  <phoneticPr fontId="8" type="noConversion"/>
  <pageMargins left="0.39" right="0.39" top="0.39" bottom="0.39" header="0" footer="0"/>
  <pageSetup paperSize="9" scale="38" fitToHeight="0" orientation="landscape" r:id="rId1"/>
  <ignoredErrors>
    <ignoredError sqref="AL18 AH19:AJ19 P19:T19" emptyCellReferenc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view="pageBreakPreview" zoomScale="110" zoomScaleNormal="100" zoomScaleSheetLayoutView="110" workbookViewId="0">
      <selection sqref="A1:L1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6.28515625" bestFit="1" customWidth="1"/>
    <col min="7" max="7" width="1.28515625" customWidth="1"/>
    <col min="8" max="8" width="15.85546875" bestFit="1" customWidth="1"/>
    <col min="9" max="9" width="1.28515625" customWidth="1"/>
    <col min="10" max="10" width="14.85546875" bestFit="1" customWidth="1"/>
    <col min="11" max="11" width="1.28515625" customWidth="1"/>
    <col min="12" max="12" width="19.85546875" bestFit="1" customWidth="1"/>
    <col min="13" max="13" width="0.28515625" customWidth="1"/>
  </cols>
  <sheetData>
    <row r="1" spans="1:12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21.7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ht="21.75" customHeight="1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ht="14.45" customHeight="1" x14ac:dyDescent="0.2"/>
    <row r="5" spans="1:12" ht="14.45" customHeight="1" x14ac:dyDescent="0.2">
      <c r="A5" s="2" t="s">
        <v>81</v>
      </c>
      <c r="B5" s="82" t="s">
        <v>82</v>
      </c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ht="14.45" customHeight="1" x14ac:dyDescent="0.2">
      <c r="D6" s="3" t="s">
        <v>7</v>
      </c>
      <c r="F6" s="77" t="s">
        <v>8</v>
      </c>
      <c r="G6" s="77"/>
      <c r="H6" s="77"/>
      <c r="J6" s="3" t="s">
        <v>9</v>
      </c>
    </row>
    <row r="7" spans="1:12" ht="14.45" customHeight="1" x14ac:dyDescent="0.2">
      <c r="A7" s="77" t="s">
        <v>83</v>
      </c>
      <c r="B7" s="77"/>
      <c r="D7" s="3" t="s">
        <v>84</v>
      </c>
      <c r="F7" s="3" t="s">
        <v>85</v>
      </c>
      <c r="H7" s="3" t="s">
        <v>86</v>
      </c>
      <c r="J7" s="3" t="s">
        <v>84</v>
      </c>
      <c r="L7" s="3" t="s">
        <v>18</v>
      </c>
    </row>
    <row r="8" spans="1:12" ht="21.75" customHeight="1" x14ac:dyDescent="0.2">
      <c r="A8" s="90" t="s">
        <v>186</v>
      </c>
      <c r="B8" s="90"/>
      <c r="D8" s="10">
        <v>2623063</v>
      </c>
      <c r="E8" s="10"/>
      <c r="F8" s="10">
        <v>3078120310</v>
      </c>
      <c r="G8" s="10"/>
      <c r="H8" s="10">
        <v>3070564000</v>
      </c>
      <c r="I8" s="10"/>
      <c r="J8" s="10">
        <v>10179373</v>
      </c>
      <c r="L8" s="24">
        <f>J8/$J$12</f>
        <v>2.7988023735772329E-3</v>
      </c>
    </row>
    <row r="9" spans="1:12" ht="21.75" customHeight="1" x14ac:dyDescent="0.2">
      <c r="A9" s="90" t="s">
        <v>187</v>
      </c>
      <c r="B9" s="90"/>
      <c r="D9" s="10">
        <v>2233928</v>
      </c>
      <c r="F9" s="10">
        <v>8843</v>
      </c>
      <c r="H9" s="10">
        <v>0</v>
      </c>
      <c r="J9" s="10">
        <v>2242771</v>
      </c>
      <c r="L9" s="24">
        <f t="shared" ref="L9:L11" si="0">J9/$J$12</f>
        <v>6.1664630996331347E-4</v>
      </c>
    </row>
    <row r="10" spans="1:12" ht="21.75" customHeight="1" x14ac:dyDescent="0.2">
      <c r="A10" s="76" t="s">
        <v>188</v>
      </c>
      <c r="B10" s="76"/>
      <c r="D10" s="10">
        <v>20620787184</v>
      </c>
      <c r="F10" s="10">
        <v>49001813403</v>
      </c>
      <c r="H10" s="10">
        <v>66000700000</v>
      </c>
      <c r="J10" s="10">
        <v>3621900587</v>
      </c>
      <c r="L10" s="24">
        <f t="shared" si="0"/>
        <v>0.99583579064804617</v>
      </c>
    </row>
    <row r="11" spans="1:12" ht="21.75" customHeight="1" x14ac:dyDescent="0.2">
      <c r="A11" s="76" t="s">
        <v>189</v>
      </c>
      <c r="B11" s="76"/>
      <c r="D11" s="10">
        <v>2712546</v>
      </c>
      <c r="F11" s="10">
        <v>10731</v>
      </c>
      <c r="H11" s="10">
        <v>0</v>
      </c>
      <c r="J11" s="10">
        <v>2723277</v>
      </c>
      <c r="L11" s="24">
        <f t="shared" si="0"/>
        <v>7.4876066841329878E-4</v>
      </c>
    </row>
    <row r="12" spans="1:12" ht="21.75" customHeight="1" thickBot="1" x14ac:dyDescent="0.25">
      <c r="A12" s="74" t="s">
        <v>52</v>
      </c>
      <c r="B12" s="74"/>
      <c r="D12" s="17">
        <f>SUM(D8:D11)</f>
        <v>20628356721</v>
      </c>
      <c r="F12" s="17">
        <f>SUM(F8:F11)</f>
        <v>52079953287</v>
      </c>
      <c r="H12" s="17">
        <f>SUM(H8:H11)</f>
        <v>69071264000</v>
      </c>
      <c r="J12" s="17">
        <f>SUM(J8:J11)</f>
        <v>3637046008</v>
      </c>
      <c r="L12" s="17">
        <f>SUM(L8:L11)</f>
        <v>1</v>
      </c>
    </row>
  </sheetData>
  <mergeCells count="11">
    <mergeCell ref="A1:L1"/>
    <mergeCell ref="A2:L2"/>
    <mergeCell ref="A3:L3"/>
    <mergeCell ref="B5:L5"/>
    <mergeCell ref="F6:H6"/>
    <mergeCell ref="A11:B11"/>
    <mergeCell ref="A12:B12"/>
    <mergeCell ref="A8:B8"/>
    <mergeCell ref="A9:B9"/>
    <mergeCell ref="A7:B7"/>
    <mergeCell ref="A10:B10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Normal="100" zoomScaleSheetLayoutView="100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21.75" customHeight="1" x14ac:dyDescent="0.2">
      <c r="A2" s="81" t="s">
        <v>87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21.75" customHeight="1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ht="14.45" customHeight="1" x14ac:dyDescent="0.2"/>
    <row r="5" spans="1:10" ht="29.1" customHeight="1" x14ac:dyDescent="0.2">
      <c r="A5" s="2" t="s">
        <v>88</v>
      </c>
      <c r="B5" s="82" t="s">
        <v>89</v>
      </c>
      <c r="C5" s="82"/>
      <c r="D5" s="82"/>
      <c r="E5" s="82"/>
      <c r="F5" s="82"/>
      <c r="G5" s="82"/>
      <c r="H5" s="82"/>
      <c r="I5" s="82"/>
      <c r="J5" s="82"/>
    </row>
    <row r="6" spans="1:10" ht="14.45" customHeight="1" x14ac:dyDescent="0.2"/>
    <row r="7" spans="1:10" ht="14.45" customHeight="1" x14ac:dyDescent="0.2">
      <c r="A7" s="77" t="s">
        <v>90</v>
      </c>
      <c r="B7" s="77"/>
      <c r="D7" s="3" t="s">
        <v>91</v>
      </c>
      <c r="F7" s="3" t="s">
        <v>84</v>
      </c>
      <c r="H7" s="3" t="s">
        <v>92</v>
      </c>
      <c r="J7" s="3" t="s">
        <v>93</v>
      </c>
    </row>
    <row r="8" spans="1:10" ht="21.75" customHeight="1" x14ac:dyDescent="0.2">
      <c r="A8" s="78" t="s">
        <v>94</v>
      </c>
      <c r="B8" s="78"/>
      <c r="D8" s="6" t="s">
        <v>95</v>
      </c>
      <c r="F8" s="7">
        <f>'درآمد سرمایه گذاری در سهام'!J44</f>
        <v>0</v>
      </c>
      <c r="H8" s="8">
        <f>F8/$F$13</f>
        <v>0</v>
      </c>
      <c r="J8" s="8">
        <f>F8/سهام!$Z$41</f>
        <v>0</v>
      </c>
    </row>
    <row r="9" spans="1:10" ht="21.75" customHeight="1" x14ac:dyDescent="0.2">
      <c r="A9" s="76" t="s">
        <v>190</v>
      </c>
      <c r="B9" s="76"/>
      <c r="D9" s="9" t="s">
        <v>96</v>
      </c>
      <c r="F9" s="46">
        <f>'درآمد سرمایه گذاری درسپرده کالا'!P11</f>
        <v>-1831555945</v>
      </c>
      <c r="H9" s="48">
        <f t="shared" ref="H9:H12" si="0">F9/$F$13</f>
        <v>-0.19238565267783347</v>
      </c>
      <c r="J9" s="11">
        <f>F9/سهام!$Z$41</f>
        <v>-1.7340533982210644E-3</v>
      </c>
    </row>
    <row r="10" spans="1:10" ht="21.75" customHeight="1" x14ac:dyDescent="0.2">
      <c r="A10" s="76" t="s">
        <v>97</v>
      </c>
      <c r="B10" s="76"/>
      <c r="D10" s="9" t="s">
        <v>98</v>
      </c>
      <c r="F10" s="10">
        <f>'درآمد سرمایه گذاری در اوراق به'!J19</f>
        <v>11293108539</v>
      </c>
      <c r="H10" s="11">
        <f t="shared" si="0"/>
        <v>1.1862220550610205</v>
      </c>
      <c r="J10" s="11">
        <f>F10/سهام!$Z$41</f>
        <v>1.0691921965032998E-2</v>
      </c>
    </row>
    <row r="11" spans="1:10" ht="21.75" customHeight="1" x14ac:dyDescent="0.2">
      <c r="A11" s="76" t="s">
        <v>99</v>
      </c>
      <c r="B11" s="76"/>
      <c r="D11" s="9" t="s">
        <v>100</v>
      </c>
      <c r="F11" s="10">
        <f>'درآمد سپرده بانکی'!D12</f>
        <v>8526821</v>
      </c>
      <c r="H11" s="11">
        <f t="shared" si="0"/>
        <v>8.9565269782248267E-4</v>
      </c>
      <c r="J11" s="11">
        <f>F11/سهام!$Z$41</f>
        <v>8.0728972387860828E-6</v>
      </c>
    </row>
    <row r="12" spans="1:10" ht="21.75" customHeight="1" x14ac:dyDescent="0.2">
      <c r="A12" s="72" t="s">
        <v>101</v>
      </c>
      <c r="B12" s="72"/>
      <c r="D12" s="12" t="s">
        <v>102</v>
      </c>
      <c r="F12" s="14">
        <f>'سایر درآمدها'!D11</f>
        <v>50152055</v>
      </c>
      <c r="H12" s="11">
        <f t="shared" si="0"/>
        <v>5.2679449189905045E-3</v>
      </c>
      <c r="J12" s="11">
        <f>F12/سهام!$Z$41</f>
        <v>4.7482219496450994E-5</v>
      </c>
    </row>
    <row r="13" spans="1:10" ht="21.75" customHeight="1" x14ac:dyDescent="0.2">
      <c r="A13" s="74" t="s">
        <v>52</v>
      </c>
      <c r="B13" s="74"/>
      <c r="D13" s="17"/>
      <c r="F13" s="17">
        <f>SUM(F8:F12)</f>
        <v>9520231470</v>
      </c>
      <c r="H13" s="18">
        <f>SUM(H8:H12)</f>
        <v>1</v>
      </c>
      <c r="J13" s="18">
        <f>SUM(J8:J12)</f>
        <v>9.0134236835471698E-3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  <ignoredErrors>
    <ignoredError sqref="J8:J12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45"/>
  <sheetViews>
    <sheetView rightToLeft="1" view="pageBreakPreview" zoomScale="80" zoomScaleNormal="115" zoomScaleSheetLayoutView="80" workbookViewId="0">
      <selection sqref="A1:V1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.42578125" bestFit="1" customWidth="1"/>
    <col min="5" max="5" width="1.28515625" customWidth="1"/>
    <col min="6" max="6" width="16.28515625" bestFit="1" customWidth="1"/>
    <col min="7" max="7" width="1.28515625" customWidth="1"/>
    <col min="8" max="8" width="11.85546875" bestFit="1" customWidth="1"/>
    <col min="9" max="9" width="1.28515625" customWidth="1"/>
    <col min="10" max="10" width="5.140625" bestFit="1" customWidth="1"/>
    <col min="11" max="11" width="1.28515625" customWidth="1"/>
    <col min="12" max="12" width="18.7109375" bestFit="1" customWidth="1"/>
    <col min="13" max="13" width="1.28515625" customWidth="1"/>
    <col min="14" max="14" width="15.42578125" bestFit="1" customWidth="1"/>
    <col min="15" max="15" width="1.28515625" customWidth="1"/>
    <col min="16" max="16" width="17.7109375" bestFit="1" customWidth="1"/>
    <col min="17" max="17" width="1.28515625" customWidth="1"/>
    <col min="18" max="18" width="16.28515625" bestFit="1" customWidth="1"/>
    <col min="19" max="19" width="1.28515625" customWidth="1"/>
    <col min="20" max="20" width="17.28515625" bestFit="1" customWidth="1"/>
    <col min="21" max="21" width="1.28515625" customWidth="1"/>
    <col min="22" max="22" width="18.7109375" bestFit="1" customWidth="1"/>
    <col min="23" max="23" width="0.28515625" customWidth="1"/>
  </cols>
  <sheetData>
    <row r="1" spans="1:22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2" ht="21.75" customHeight="1" x14ac:dyDescent="0.2">
      <c r="A2" s="81" t="s">
        <v>87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ht="21.75" customHeight="1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2" ht="14.45" customHeight="1" x14ac:dyDescent="0.2"/>
    <row r="5" spans="1:22" ht="14.45" customHeight="1" x14ac:dyDescent="0.2">
      <c r="A5" s="2" t="s">
        <v>103</v>
      </c>
      <c r="B5" s="82" t="s">
        <v>104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</row>
    <row r="6" spans="1:22" ht="14.45" customHeight="1" x14ac:dyDescent="0.2">
      <c r="D6" s="77" t="s">
        <v>105</v>
      </c>
      <c r="E6" s="77"/>
      <c r="F6" s="77"/>
      <c r="G6" s="77"/>
      <c r="H6" s="77"/>
      <c r="I6" s="77"/>
      <c r="J6" s="77"/>
      <c r="K6" s="77"/>
      <c r="L6" s="77"/>
      <c r="N6" s="77" t="s">
        <v>106</v>
      </c>
      <c r="O6" s="77"/>
      <c r="P6" s="77"/>
      <c r="Q6" s="77"/>
      <c r="R6" s="77"/>
      <c r="S6" s="77"/>
      <c r="T6" s="77"/>
      <c r="U6" s="77"/>
      <c r="V6" s="77"/>
    </row>
    <row r="7" spans="1:22" ht="14.45" customHeight="1" x14ac:dyDescent="0.2">
      <c r="D7" s="4"/>
      <c r="E7" s="4"/>
      <c r="F7" s="4"/>
      <c r="G7" s="4"/>
      <c r="H7" s="4"/>
      <c r="I7" s="4"/>
      <c r="J7" s="80" t="s">
        <v>52</v>
      </c>
      <c r="K7" s="80"/>
      <c r="L7" s="80"/>
      <c r="N7" s="4"/>
      <c r="O7" s="4"/>
      <c r="P7" s="4"/>
      <c r="Q7" s="4"/>
      <c r="R7" s="4"/>
      <c r="S7" s="4"/>
      <c r="T7" s="80" t="s">
        <v>52</v>
      </c>
      <c r="U7" s="80"/>
      <c r="V7" s="80"/>
    </row>
    <row r="8" spans="1:22" ht="14.45" customHeight="1" x14ac:dyDescent="0.2">
      <c r="A8" s="77" t="s">
        <v>107</v>
      </c>
      <c r="B8" s="77"/>
      <c r="D8" s="3" t="s">
        <v>108</v>
      </c>
      <c r="F8" s="3" t="s">
        <v>109</v>
      </c>
      <c r="H8" s="3" t="s">
        <v>110</v>
      </c>
      <c r="J8" s="5" t="s">
        <v>84</v>
      </c>
      <c r="K8" s="4"/>
      <c r="L8" s="5" t="s">
        <v>92</v>
      </c>
      <c r="N8" s="3" t="s">
        <v>108</v>
      </c>
      <c r="P8" s="45" t="s">
        <v>109</v>
      </c>
      <c r="R8" s="3" t="s">
        <v>110</v>
      </c>
      <c r="T8" s="5" t="s">
        <v>84</v>
      </c>
      <c r="U8" s="4"/>
      <c r="V8" s="5" t="s">
        <v>92</v>
      </c>
    </row>
    <row r="9" spans="1:22" ht="21.75" customHeight="1" x14ac:dyDescent="0.2">
      <c r="A9" s="76" t="s">
        <v>111</v>
      </c>
      <c r="B9" s="76"/>
      <c r="D9" s="10">
        <v>0</v>
      </c>
      <c r="F9" s="10">
        <v>0</v>
      </c>
      <c r="H9" s="10">
        <v>0</v>
      </c>
      <c r="J9" s="10">
        <v>0</v>
      </c>
      <c r="L9" s="11">
        <v>0</v>
      </c>
      <c r="N9" s="10">
        <v>0</v>
      </c>
      <c r="P9" s="44">
        <v>0</v>
      </c>
      <c r="R9" s="46">
        <v>-999309772</v>
      </c>
      <c r="T9" s="46">
        <v>-999309772</v>
      </c>
      <c r="V9" s="46">
        <v>2.2999999999999998</v>
      </c>
    </row>
    <row r="10" spans="1:22" ht="21.75" customHeight="1" x14ac:dyDescent="0.2">
      <c r="A10" s="76" t="s">
        <v>45</v>
      </c>
      <c r="B10" s="76"/>
      <c r="D10" s="10">
        <v>0</v>
      </c>
      <c r="F10" s="10">
        <v>0</v>
      </c>
      <c r="H10" s="10">
        <v>0</v>
      </c>
      <c r="J10" s="10">
        <v>0</v>
      </c>
      <c r="L10" s="11">
        <v>0</v>
      </c>
      <c r="N10" s="10">
        <v>0</v>
      </c>
      <c r="P10" s="47">
        <v>-878158938</v>
      </c>
      <c r="R10" s="46">
        <v>-3426384020</v>
      </c>
      <c r="T10" s="46">
        <v>-4304542958</v>
      </c>
      <c r="V10" s="46">
        <v>9.92</v>
      </c>
    </row>
    <row r="11" spans="1:22" ht="21.75" customHeight="1" x14ac:dyDescent="0.2">
      <c r="A11" s="76" t="s">
        <v>113</v>
      </c>
      <c r="B11" s="76"/>
      <c r="D11" s="10">
        <v>0</v>
      </c>
      <c r="F11" s="10">
        <v>0</v>
      </c>
      <c r="H11" s="10">
        <v>0</v>
      </c>
      <c r="J11" s="10">
        <v>0</v>
      </c>
      <c r="L11" s="11">
        <v>0</v>
      </c>
      <c r="N11" s="10">
        <v>0</v>
      </c>
      <c r="P11" s="44">
        <v>0</v>
      </c>
      <c r="R11" s="46">
        <v>3036346684</v>
      </c>
      <c r="T11" s="46">
        <v>3036346684</v>
      </c>
      <c r="V11" s="46">
        <v>-7</v>
      </c>
    </row>
    <row r="12" spans="1:22" ht="21.75" customHeight="1" x14ac:dyDescent="0.2">
      <c r="A12" s="76" t="s">
        <v>114</v>
      </c>
      <c r="B12" s="76"/>
      <c r="D12" s="10">
        <v>0</v>
      </c>
      <c r="F12" s="10">
        <v>0</v>
      </c>
      <c r="H12" s="10">
        <v>0</v>
      </c>
      <c r="J12" s="10">
        <v>0</v>
      </c>
      <c r="L12" s="11">
        <v>0</v>
      </c>
      <c r="N12" s="10">
        <v>0</v>
      </c>
      <c r="P12" s="44">
        <v>0</v>
      </c>
      <c r="R12" s="46">
        <v>234324</v>
      </c>
      <c r="T12" s="46">
        <v>234324</v>
      </c>
      <c r="V12" s="11">
        <v>0</v>
      </c>
    </row>
    <row r="13" spans="1:22" ht="21.75" customHeight="1" x14ac:dyDescent="0.2">
      <c r="A13" s="76" t="s">
        <v>33</v>
      </c>
      <c r="B13" s="76"/>
      <c r="D13" s="10">
        <v>0</v>
      </c>
      <c r="F13" s="10">
        <v>0</v>
      </c>
      <c r="H13" s="10">
        <v>0</v>
      </c>
      <c r="J13" s="10">
        <v>0</v>
      </c>
      <c r="L13" s="11">
        <v>0</v>
      </c>
      <c r="N13" s="10">
        <v>0</v>
      </c>
      <c r="P13" s="47">
        <v>-411270334</v>
      </c>
      <c r="R13" s="46">
        <v>869966540</v>
      </c>
      <c r="T13" s="46">
        <v>458696206</v>
      </c>
      <c r="V13" s="46">
        <v>-1.06</v>
      </c>
    </row>
    <row r="14" spans="1:22" ht="21.75" customHeight="1" x14ac:dyDescent="0.2">
      <c r="A14" s="76" t="s">
        <v>50</v>
      </c>
      <c r="B14" s="76"/>
      <c r="D14" s="10">
        <v>0</v>
      </c>
      <c r="F14" s="10">
        <v>0</v>
      </c>
      <c r="H14" s="10">
        <v>0</v>
      </c>
      <c r="J14" s="10">
        <v>0</v>
      </c>
      <c r="L14" s="11">
        <v>0</v>
      </c>
      <c r="N14" s="10">
        <v>0</v>
      </c>
      <c r="P14" s="47">
        <v>-3201316155</v>
      </c>
      <c r="R14" s="46">
        <v>-306501298</v>
      </c>
      <c r="T14" s="46">
        <v>-3507817453</v>
      </c>
      <c r="V14" s="46">
        <v>8.08</v>
      </c>
    </row>
    <row r="15" spans="1:22" ht="21.75" customHeight="1" x14ac:dyDescent="0.2">
      <c r="A15" s="76" t="s">
        <v>46</v>
      </c>
      <c r="B15" s="76"/>
      <c r="D15" s="10">
        <v>0</v>
      </c>
      <c r="F15" s="10">
        <v>0</v>
      </c>
      <c r="H15" s="10">
        <v>0</v>
      </c>
      <c r="J15" s="10">
        <v>0</v>
      </c>
      <c r="L15" s="11">
        <v>0</v>
      </c>
      <c r="N15" s="10">
        <v>0</v>
      </c>
      <c r="P15" s="47">
        <v>-32866562</v>
      </c>
      <c r="R15" s="10">
        <v>0</v>
      </c>
      <c r="T15" s="46">
        <v>-32866562</v>
      </c>
      <c r="V15" s="46">
        <v>0.08</v>
      </c>
    </row>
    <row r="16" spans="1:22" ht="21.75" customHeight="1" x14ac:dyDescent="0.2">
      <c r="A16" s="76" t="s">
        <v>20</v>
      </c>
      <c r="B16" s="76"/>
      <c r="D16" s="10">
        <v>0</v>
      </c>
      <c r="F16" s="10">
        <v>0</v>
      </c>
      <c r="H16" s="10">
        <v>0</v>
      </c>
      <c r="J16" s="10">
        <v>0</v>
      </c>
      <c r="L16" s="11">
        <v>0</v>
      </c>
      <c r="N16" s="10">
        <v>0</v>
      </c>
      <c r="P16" s="47">
        <v>-512805136</v>
      </c>
      <c r="R16" s="10">
        <v>0</v>
      </c>
      <c r="T16" s="46">
        <v>-512805136</v>
      </c>
      <c r="V16" s="46">
        <v>1.18</v>
      </c>
    </row>
    <row r="17" spans="1:22" ht="21.75" customHeight="1" x14ac:dyDescent="0.2">
      <c r="A17" s="76" t="s">
        <v>36</v>
      </c>
      <c r="B17" s="76"/>
      <c r="D17" s="10">
        <v>0</v>
      </c>
      <c r="F17" s="10">
        <v>0</v>
      </c>
      <c r="H17" s="10">
        <v>0</v>
      </c>
      <c r="J17" s="10">
        <v>0</v>
      </c>
      <c r="L17" s="11">
        <v>0</v>
      </c>
      <c r="N17" s="10">
        <v>0</v>
      </c>
      <c r="P17" s="47">
        <v>337371799</v>
      </c>
      <c r="R17" s="10">
        <v>0</v>
      </c>
      <c r="T17" s="46">
        <v>337371799</v>
      </c>
      <c r="V17" s="46">
        <v>-0.78</v>
      </c>
    </row>
    <row r="18" spans="1:22" ht="21.75" customHeight="1" x14ac:dyDescent="0.2">
      <c r="A18" s="76" t="s">
        <v>43</v>
      </c>
      <c r="B18" s="76"/>
      <c r="D18" s="10">
        <v>0</v>
      </c>
      <c r="F18" s="10">
        <v>0</v>
      </c>
      <c r="H18" s="10">
        <v>0</v>
      </c>
      <c r="J18" s="10">
        <v>0</v>
      </c>
      <c r="L18" s="11">
        <v>0</v>
      </c>
      <c r="N18" s="10">
        <v>0</v>
      </c>
      <c r="P18" s="47">
        <v>-389446129</v>
      </c>
      <c r="R18" s="10">
        <v>0</v>
      </c>
      <c r="T18" s="46">
        <v>-389446129</v>
      </c>
      <c r="V18" s="46">
        <v>0.9</v>
      </c>
    </row>
    <row r="19" spans="1:22" ht="21.75" customHeight="1" x14ac:dyDescent="0.2">
      <c r="A19" s="76" t="s">
        <v>42</v>
      </c>
      <c r="B19" s="76"/>
      <c r="D19" s="10">
        <v>0</v>
      </c>
      <c r="F19" s="10">
        <v>0</v>
      </c>
      <c r="H19" s="10">
        <v>0</v>
      </c>
      <c r="J19" s="10">
        <v>0</v>
      </c>
      <c r="L19" s="11">
        <v>0</v>
      </c>
      <c r="N19" s="10">
        <v>0</v>
      </c>
      <c r="P19" s="47">
        <v>736955294</v>
      </c>
      <c r="R19" s="10">
        <v>0</v>
      </c>
      <c r="T19" s="46">
        <v>736955294</v>
      </c>
      <c r="V19" s="46">
        <v>-1.7</v>
      </c>
    </row>
    <row r="20" spans="1:22" ht="21.75" customHeight="1" x14ac:dyDescent="0.2">
      <c r="A20" s="76" t="s">
        <v>37</v>
      </c>
      <c r="B20" s="76"/>
      <c r="D20" s="10">
        <v>0</v>
      </c>
      <c r="F20" s="10">
        <v>0</v>
      </c>
      <c r="H20" s="10">
        <v>0</v>
      </c>
      <c r="J20" s="10">
        <v>0</v>
      </c>
      <c r="L20" s="11">
        <v>0</v>
      </c>
      <c r="N20" s="10">
        <v>0</v>
      </c>
      <c r="P20" s="47">
        <v>-502088620</v>
      </c>
      <c r="R20" s="10">
        <v>0</v>
      </c>
      <c r="T20" s="46">
        <v>-502088620</v>
      </c>
      <c r="V20" s="46">
        <v>1.1599999999999999</v>
      </c>
    </row>
    <row r="21" spans="1:22" ht="21.75" customHeight="1" x14ac:dyDescent="0.2">
      <c r="A21" s="76" t="s">
        <v>49</v>
      </c>
      <c r="B21" s="76"/>
      <c r="D21" s="10">
        <v>0</v>
      </c>
      <c r="F21" s="10">
        <v>0</v>
      </c>
      <c r="H21" s="10">
        <v>0</v>
      </c>
      <c r="J21" s="10">
        <v>0</v>
      </c>
      <c r="L21" s="11">
        <v>0</v>
      </c>
      <c r="N21" s="10">
        <v>0</v>
      </c>
      <c r="P21" s="47">
        <v>-1615415560</v>
      </c>
      <c r="R21" s="10">
        <v>0</v>
      </c>
      <c r="T21" s="46">
        <v>-1615415560</v>
      </c>
      <c r="V21" s="46">
        <v>3.72</v>
      </c>
    </row>
    <row r="22" spans="1:22" ht="21.75" customHeight="1" x14ac:dyDescent="0.2">
      <c r="A22" s="76" t="s">
        <v>34</v>
      </c>
      <c r="B22" s="76"/>
      <c r="D22" s="10">
        <v>0</v>
      </c>
      <c r="F22" s="10">
        <v>0</v>
      </c>
      <c r="H22" s="10">
        <v>0</v>
      </c>
      <c r="J22" s="10">
        <v>0</v>
      </c>
      <c r="L22" s="11">
        <v>0</v>
      </c>
      <c r="N22" s="10">
        <v>0</v>
      </c>
      <c r="P22" s="47">
        <v>1180801299</v>
      </c>
      <c r="R22" s="10">
        <v>0</v>
      </c>
      <c r="T22" s="46">
        <v>1180801299</v>
      </c>
      <c r="V22" s="46">
        <v>-2.72</v>
      </c>
    </row>
    <row r="23" spans="1:22" ht="21.75" customHeight="1" x14ac:dyDescent="0.2">
      <c r="A23" s="76" t="s">
        <v>23</v>
      </c>
      <c r="B23" s="76"/>
      <c r="D23" s="10">
        <v>0</v>
      </c>
      <c r="F23" s="10">
        <v>0</v>
      </c>
      <c r="H23" s="10">
        <v>0</v>
      </c>
      <c r="J23" s="10">
        <v>0</v>
      </c>
      <c r="L23" s="11">
        <v>0</v>
      </c>
      <c r="N23" s="10">
        <v>0</v>
      </c>
      <c r="P23" s="47">
        <v>-7241617368</v>
      </c>
      <c r="R23" s="10">
        <v>0</v>
      </c>
      <c r="T23" s="46">
        <v>-7241617368</v>
      </c>
      <c r="V23" s="46">
        <v>16.690000000000001</v>
      </c>
    </row>
    <row r="24" spans="1:22" ht="21.75" customHeight="1" x14ac:dyDescent="0.2">
      <c r="A24" s="76" t="s">
        <v>22</v>
      </c>
      <c r="B24" s="76"/>
      <c r="D24" s="10">
        <v>0</v>
      </c>
      <c r="F24" s="10">
        <v>0</v>
      </c>
      <c r="H24" s="10">
        <v>0</v>
      </c>
      <c r="J24" s="10">
        <v>0</v>
      </c>
      <c r="L24" s="11">
        <v>0</v>
      </c>
      <c r="N24" s="10">
        <v>0</v>
      </c>
      <c r="P24" s="47">
        <v>-2361602600</v>
      </c>
      <c r="R24" s="10">
        <v>0</v>
      </c>
      <c r="T24" s="46">
        <v>-2361602600</v>
      </c>
      <c r="V24" s="46">
        <v>5.44</v>
      </c>
    </row>
    <row r="25" spans="1:22" ht="21.75" customHeight="1" x14ac:dyDescent="0.2">
      <c r="A25" s="76" t="s">
        <v>19</v>
      </c>
      <c r="B25" s="76"/>
      <c r="D25" s="10">
        <v>0</v>
      </c>
      <c r="F25" s="10">
        <v>0</v>
      </c>
      <c r="H25" s="10">
        <v>0</v>
      </c>
      <c r="J25" s="10">
        <v>0</v>
      </c>
      <c r="L25" s="11">
        <v>0</v>
      </c>
      <c r="N25" s="10">
        <v>0</v>
      </c>
      <c r="P25" s="47">
        <v>-44570221</v>
      </c>
      <c r="R25" s="10">
        <v>0</v>
      </c>
      <c r="T25" s="46">
        <v>-44570221</v>
      </c>
      <c r="V25" s="46">
        <v>0.1</v>
      </c>
    </row>
    <row r="26" spans="1:22" ht="21.75" customHeight="1" x14ac:dyDescent="0.2">
      <c r="A26" s="76" t="s">
        <v>30</v>
      </c>
      <c r="B26" s="76"/>
      <c r="D26" s="10">
        <v>0</v>
      </c>
      <c r="F26" s="10">
        <v>0</v>
      </c>
      <c r="H26" s="10">
        <v>0</v>
      </c>
      <c r="J26" s="10">
        <v>0</v>
      </c>
      <c r="L26" s="11">
        <v>0</v>
      </c>
      <c r="N26" s="10">
        <v>0</v>
      </c>
      <c r="P26" s="47">
        <v>-3512635800</v>
      </c>
      <c r="R26" s="10">
        <v>0</v>
      </c>
      <c r="T26" s="46">
        <v>-3512635800</v>
      </c>
      <c r="V26" s="46">
        <v>8.1</v>
      </c>
    </row>
    <row r="27" spans="1:22" ht="21.75" customHeight="1" x14ac:dyDescent="0.2">
      <c r="A27" s="76" t="s">
        <v>31</v>
      </c>
      <c r="B27" s="76"/>
      <c r="D27" s="10">
        <v>0</v>
      </c>
      <c r="F27" s="10">
        <v>0</v>
      </c>
      <c r="H27" s="10">
        <v>0</v>
      </c>
      <c r="J27" s="10">
        <v>0</v>
      </c>
      <c r="L27" s="11">
        <v>0</v>
      </c>
      <c r="N27" s="10">
        <v>0</v>
      </c>
      <c r="P27" s="47">
        <v>-1412124243</v>
      </c>
      <c r="R27" s="10">
        <v>0</v>
      </c>
      <c r="T27" s="46">
        <v>-1412124243</v>
      </c>
      <c r="V27" s="46">
        <v>3.25</v>
      </c>
    </row>
    <row r="28" spans="1:22" ht="21.75" customHeight="1" x14ac:dyDescent="0.2">
      <c r="A28" s="76" t="s">
        <v>29</v>
      </c>
      <c r="B28" s="76"/>
      <c r="D28" s="10">
        <v>0</v>
      </c>
      <c r="F28" s="10">
        <v>0</v>
      </c>
      <c r="H28" s="10">
        <v>0</v>
      </c>
      <c r="J28" s="10">
        <v>0</v>
      </c>
      <c r="L28" s="11">
        <v>0</v>
      </c>
      <c r="N28" s="10">
        <v>0</v>
      </c>
      <c r="P28" s="44">
        <v>0</v>
      </c>
      <c r="R28" s="10">
        <v>0</v>
      </c>
      <c r="T28" s="46">
        <v>0</v>
      </c>
      <c r="V28" s="11">
        <v>0</v>
      </c>
    </row>
    <row r="29" spans="1:22" ht="21.75" customHeight="1" x14ac:dyDescent="0.2">
      <c r="A29" s="76" t="s">
        <v>41</v>
      </c>
      <c r="B29" s="76"/>
      <c r="D29" s="10">
        <v>0</v>
      </c>
      <c r="F29" s="10">
        <v>0</v>
      </c>
      <c r="H29" s="10">
        <v>0</v>
      </c>
      <c r="J29" s="10">
        <v>0</v>
      </c>
      <c r="L29" s="11">
        <v>0</v>
      </c>
      <c r="N29" s="10">
        <v>0</v>
      </c>
      <c r="P29" s="47">
        <v>907927049</v>
      </c>
      <c r="R29" s="10">
        <v>0</v>
      </c>
      <c r="T29" s="46">
        <v>907927049</v>
      </c>
      <c r="V29" s="46">
        <v>-2.09</v>
      </c>
    </row>
    <row r="30" spans="1:22" ht="21.75" customHeight="1" x14ac:dyDescent="0.2">
      <c r="A30" s="76" t="s">
        <v>35</v>
      </c>
      <c r="B30" s="76"/>
      <c r="D30" s="10">
        <v>0</v>
      </c>
      <c r="F30" s="10">
        <v>0</v>
      </c>
      <c r="H30" s="10">
        <v>0</v>
      </c>
      <c r="J30" s="10">
        <v>0</v>
      </c>
      <c r="L30" s="11">
        <v>0</v>
      </c>
      <c r="N30" s="10">
        <v>0</v>
      </c>
      <c r="P30" s="47">
        <v>-863274900</v>
      </c>
      <c r="R30" s="10">
        <v>0</v>
      </c>
      <c r="T30" s="46">
        <v>-863274900</v>
      </c>
      <c r="V30" s="46">
        <v>1.99</v>
      </c>
    </row>
    <row r="31" spans="1:22" ht="21.75" customHeight="1" x14ac:dyDescent="0.2">
      <c r="A31" s="76" t="s">
        <v>21</v>
      </c>
      <c r="B31" s="76"/>
      <c r="D31" s="10">
        <v>0</v>
      </c>
      <c r="F31" s="10">
        <v>0</v>
      </c>
      <c r="H31" s="10">
        <v>0</v>
      </c>
      <c r="J31" s="10">
        <v>0</v>
      </c>
      <c r="L31" s="11">
        <v>0</v>
      </c>
      <c r="N31" s="10">
        <v>0</v>
      </c>
      <c r="P31" s="47">
        <v>-2022938680</v>
      </c>
      <c r="R31" s="10">
        <v>0</v>
      </c>
      <c r="T31" s="46">
        <v>-2022938680</v>
      </c>
      <c r="V31" s="46">
        <v>4.66</v>
      </c>
    </row>
    <row r="32" spans="1:22" ht="21.75" customHeight="1" x14ac:dyDescent="0.2">
      <c r="A32" s="76" t="s">
        <v>28</v>
      </c>
      <c r="B32" s="76"/>
      <c r="D32" s="10">
        <v>0</v>
      </c>
      <c r="F32" s="10">
        <v>0</v>
      </c>
      <c r="H32" s="10">
        <v>0</v>
      </c>
      <c r="J32" s="10">
        <v>0</v>
      </c>
      <c r="L32" s="11">
        <v>0</v>
      </c>
      <c r="N32" s="10">
        <v>0</v>
      </c>
      <c r="P32" s="47">
        <v>137456565</v>
      </c>
      <c r="R32" s="10">
        <v>0</v>
      </c>
      <c r="T32" s="46">
        <v>137456565</v>
      </c>
      <c r="V32" s="46">
        <v>-0.32</v>
      </c>
    </row>
    <row r="33" spans="1:22" ht="21.75" customHeight="1" x14ac:dyDescent="0.2">
      <c r="A33" s="76" t="s">
        <v>26</v>
      </c>
      <c r="B33" s="76"/>
      <c r="D33" s="10">
        <v>0</v>
      </c>
      <c r="F33" s="10">
        <v>0</v>
      </c>
      <c r="H33" s="10">
        <v>0</v>
      </c>
      <c r="J33" s="10">
        <v>0</v>
      </c>
      <c r="L33" s="11">
        <v>0</v>
      </c>
      <c r="N33" s="10">
        <v>0</v>
      </c>
      <c r="P33" s="47">
        <v>-4258379969</v>
      </c>
      <c r="R33" s="10">
        <v>0</v>
      </c>
      <c r="T33" s="46">
        <v>-4258379969</v>
      </c>
      <c r="V33" s="46">
        <v>9.81</v>
      </c>
    </row>
    <row r="34" spans="1:22" ht="21.75" customHeight="1" x14ac:dyDescent="0.2">
      <c r="A34" s="76" t="s">
        <v>27</v>
      </c>
      <c r="B34" s="76"/>
      <c r="D34" s="10">
        <v>0</v>
      </c>
      <c r="F34" s="10">
        <v>0</v>
      </c>
      <c r="H34" s="10">
        <v>0</v>
      </c>
      <c r="J34" s="10">
        <v>0</v>
      </c>
      <c r="L34" s="11">
        <v>0</v>
      </c>
      <c r="N34" s="10">
        <v>0</v>
      </c>
      <c r="P34" s="47">
        <v>-1845622200</v>
      </c>
      <c r="R34" s="10">
        <v>0</v>
      </c>
      <c r="T34" s="46">
        <v>-1845622200</v>
      </c>
      <c r="V34" s="46">
        <v>4.25</v>
      </c>
    </row>
    <row r="35" spans="1:22" ht="21.75" customHeight="1" x14ac:dyDescent="0.2">
      <c r="A35" s="76" t="s">
        <v>25</v>
      </c>
      <c r="B35" s="76"/>
      <c r="D35" s="10">
        <v>0</v>
      </c>
      <c r="F35" s="10">
        <v>0</v>
      </c>
      <c r="H35" s="10">
        <v>0</v>
      </c>
      <c r="J35" s="10">
        <v>0</v>
      </c>
      <c r="L35" s="11">
        <v>0</v>
      </c>
      <c r="N35" s="10">
        <v>0</v>
      </c>
      <c r="P35" s="47">
        <v>1210569399</v>
      </c>
      <c r="R35" s="10">
        <v>0</v>
      </c>
      <c r="T35" s="46">
        <v>1210569399</v>
      </c>
      <c r="V35" s="46">
        <v>-2.79</v>
      </c>
    </row>
    <row r="36" spans="1:22" ht="21.75" customHeight="1" x14ac:dyDescent="0.2">
      <c r="A36" s="76" t="s">
        <v>51</v>
      </c>
      <c r="B36" s="76"/>
      <c r="D36" s="10">
        <v>0</v>
      </c>
      <c r="F36" s="10">
        <v>0</v>
      </c>
      <c r="H36" s="10">
        <v>0</v>
      </c>
      <c r="J36" s="10">
        <v>0</v>
      </c>
      <c r="L36" s="11">
        <v>0</v>
      </c>
      <c r="N36" s="10">
        <v>0</v>
      </c>
      <c r="P36" s="47">
        <v>-2927196500</v>
      </c>
      <c r="R36" s="10">
        <v>0</v>
      </c>
      <c r="T36" s="46">
        <v>-2927196500</v>
      </c>
      <c r="V36" s="46">
        <v>6.75</v>
      </c>
    </row>
    <row r="37" spans="1:22" ht="21.75" customHeight="1" x14ac:dyDescent="0.2">
      <c r="A37" s="76" t="s">
        <v>39</v>
      </c>
      <c r="B37" s="76"/>
      <c r="D37" s="10">
        <v>0</v>
      </c>
      <c r="F37" s="10">
        <v>0</v>
      </c>
      <c r="H37" s="10">
        <v>0</v>
      </c>
      <c r="J37" s="10">
        <v>0</v>
      </c>
      <c r="L37" s="11">
        <v>0</v>
      </c>
      <c r="N37" s="10">
        <v>0</v>
      </c>
      <c r="P37" s="47">
        <v>-5159804000</v>
      </c>
      <c r="R37" s="10">
        <v>0</v>
      </c>
      <c r="T37" s="46">
        <v>-5159804000</v>
      </c>
      <c r="V37" s="46">
        <v>11.89</v>
      </c>
    </row>
    <row r="38" spans="1:22" ht="21.75" customHeight="1" x14ac:dyDescent="0.2">
      <c r="A38" s="76" t="s">
        <v>48</v>
      </c>
      <c r="B38" s="76"/>
      <c r="D38" s="10">
        <v>0</v>
      </c>
      <c r="F38" s="10">
        <v>0</v>
      </c>
      <c r="H38" s="10">
        <v>0</v>
      </c>
      <c r="J38" s="10">
        <v>0</v>
      </c>
      <c r="L38" s="11">
        <v>0</v>
      </c>
      <c r="N38" s="10">
        <v>0</v>
      </c>
      <c r="P38" s="47">
        <v>-277835600</v>
      </c>
      <c r="R38" s="10">
        <v>0</v>
      </c>
      <c r="T38" s="46">
        <v>-277835600</v>
      </c>
      <c r="V38" s="46">
        <v>0.64</v>
      </c>
    </row>
    <row r="39" spans="1:22" ht="21.75" customHeight="1" x14ac:dyDescent="0.2">
      <c r="A39" s="76" t="s">
        <v>32</v>
      </c>
      <c r="B39" s="76"/>
      <c r="D39" s="10">
        <v>0</v>
      </c>
      <c r="F39" s="10">
        <v>0</v>
      </c>
      <c r="H39" s="10">
        <v>0</v>
      </c>
      <c r="J39" s="10">
        <v>0</v>
      </c>
      <c r="L39" s="11">
        <v>0</v>
      </c>
      <c r="N39" s="10">
        <v>0</v>
      </c>
      <c r="P39" s="47">
        <v>-3671399000</v>
      </c>
      <c r="R39" s="10">
        <v>0</v>
      </c>
      <c r="T39" s="46">
        <v>-3671399000</v>
      </c>
      <c r="V39" s="46">
        <v>8.4600000000000009</v>
      </c>
    </row>
    <row r="40" spans="1:22" ht="21.75" customHeight="1" x14ac:dyDescent="0.2">
      <c r="A40" s="76" t="s">
        <v>44</v>
      </c>
      <c r="B40" s="76"/>
      <c r="D40" s="10">
        <v>0</v>
      </c>
      <c r="F40" s="10">
        <v>0</v>
      </c>
      <c r="H40" s="10">
        <v>0</v>
      </c>
      <c r="J40" s="10">
        <v>0</v>
      </c>
      <c r="L40" s="11">
        <v>0</v>
      </c>
      <c r="N40" s="10">
        <v>0</v>
      </c>
      <c r="P40" s="47">
        <v>-2902389750</v>
      </c>
      <c r="R40" s="10">
        <v>0</v>
      </c>
      <c r="T40" s="46">
        <v>-2902389750</v>
      </c>
      <c r="V40" s="46">
        <v>6.69</v>
      </c>
    </row>
    <row r="41" spans="1:22" ht="21.75" customHeight="1" x14ac:dyDescent="0.2">
      <c r="A41" s="76" t="s">
        <v>40</v>
      </c>
      <c r="B41" s="76"/>
      <c r="D41" s="10">
        <v>0</v>
      </c>
      <c r="F41" s="10">
        <v>0</v>
      </c>
      <c r="H41" s="10">
        <v>0</v>
      </c>
      <c r="J41" s="10">
        <v>0</v>
      </c>
      <c r="L41" s="11">
        <v>0</v>
      </c>
      <c r="N41" s="10">
        <v>0</v>
      </c>
      <c r="P41" s="47">
        <v>-476299125</v>
      </c>
      <c r="R41" s="10">
        <v>0</v>
      </c>
      <c r="T41" s="46">
        <v>-476299125</v>
      </c>
      <c r="V41" s="46">
        <v>1.1000000000000001</v>
      </c>
    </row>
    <row r="42" spans="1:22" ht="21.75" customHeight="1" x14ac:dyDescent="0.2">
      <c r="A42" s="76" t="s">
        <v>47</v>
      </c>
      <c r="B42" s="76"/>
      <c r="D42" s="10">
        <v>0</v>
      </c>
      <c r="F42" s="10">
        <v>0</v>
      </c>
      <c r="H42" s="10">
        <v>0</v>
      </c>
      <c r="J42" s="10">
        <v>0</v>
      </c>
      <c r="L42" s="11">
        <v>0</v>
      </c>
      <c r="N42" s="10">
        <v>0</v>
      </c>
      <c r="P42" s="47">
        <v>342269732</v>
      </c>
      <c r="R42" s="10">
        <v>0</v>
      </c>
      <c r="T42" s="46">
        <v>342269732</v>
      </c>
      <c r="V42" s="46">
        <v>-0.79</v>
      </c>
    </row>
    <row r="43" spans="1:22" ht="21.75" customHeight="1" x14ac:dyDescent="0.2">
      <c r="A43" s="72" t="s">
        <v>24</v>
      </c>
      <c r="B43" s="72"/>
      <c r="D43" s="14">
        <v>0</v>
      </c>
      <c r="F43" s="14">
        <v>0</v>
      </c>
      <c r="H43" s="14">
        <v>0</v>
      </c>
      <c r="J43" s="14">
        <v>0</v>
      </c>
      <c r="L43" s="15">
        <v>0</v>
      </c>
      <c r="N43" s="14">
        <v>0</v>
      </c>
      <c r="P43" s="63">
        <v>-3983121884</v>
      </c>
      <c r="R43" s="14">
        <v>0</v>
      </c>
      <c r="T43" s="28">
        <v>-3983121884</v>
      </c>
      <c r="V43" s="28">
        <v>9.18</v>
      </c>
    </row>
    <row r="44" spans="1:22" ht="21.75" customHeight="1" thickBot="1" x14ac:dyDescent="0.25">
      <c r="A44" s="74" t="s">
        <v>52</v>
      </c>
      <c r="B44" s="74"/>
      <c r="D44" s="17">
        <f>SUM(D9:D43)</f>
        <v>0</v>
      </c>
      <c r="F44" s="17">
        <f>SUM(F9:F43)</f>
        <v>0</v>
      </c>
      <c r="H44" s="17">
        <f>SUM(H9:H43)</f>
        <v>0</v>
      </c>
      <c r="J44" s="17">
        <f>SUM(J9:J43)</f>
        <v>0</v>
      </c>
      <c r="L44" s="17">
        <f>SUM(L9:L43)</f>
        <v>0</v>
      </c>
      <c r="N44" s="17">
        <f>SUM(N9:N43)</f>
        <v>0</v>
      </c>
      <c r="P44" s="57">
        <f>SUM(P9:P43)</f>
        <v>-45650828137</v>
      </c>
      <c r="R44" s="49">
        <f>SUM(R9:R43)</f>
        <v>-825647542</v>
      </c>
      <c r="T44" s="49">
        <f>SUM(T9:T43)</f>
        <v>-46476475679</v>
      </c>
      <c r="V44" s="49">
        <f>SUM(V9:V43)</f>
        <v>107.09</v>
      </c>
    </row>
    <row r="45" spans="1:22" ht="13.5" thickTop="1" x14ac:dyDescent="0.2"/>
  </sheetData>
  <mergeCells count="45">
    <mergeCell ref="J7:L7"/>
    <mergeCell ref="T7:V7"/>
    <mergeCell ref="A8:B8"/>
    <mergeCell ref="A1:V1"/>
    <mergeCell ref="A2:V2"/>
    <mergeCell ref="A3:V3"/>
    <mergeCell ref="B5:V5"/>
    <mergeCell ref="D6:L6"/>
    <mergeCell ref="N6:V6"/>
    <mergeCell ref="A11:B11"/>
    <mergeCell ref="A12:B12"/>
    <mergeCell ref="A13:B13"/>
    <mergeCell ref="A9:B9"/>
    <mergeCell ref="A10:B10"/>
    <mergeCell ref="A17:B17"/>
    <mergeCell ref="A18:B18"/>
    <mergeCell ref="A19:B19"/>
    <mergeCell ref="A14:B14"/>
    <mergeCell ref="A15:B15"/>
    <mergeCell ref="A16:B16"/>
    <mergeCell ref="A23:B23"/>
    <mergeCell ref="A24:B24"/>
    <mergeCell ref="A25:B25"/>
    <mergeCell ref="A20:B20"/>
    <mergeCell ref="A21:B21"/>
    <mergeCell ref="A22:B22"/>
    <mergeCell ref="A29:B29"/>
    <mergeCell ref="A30:B30"/>
    <mergeCell ref="A31:B31"/>
    <mergeCell ref="A26:B26"/>
    <mergeCell ref="A27:B27"/>
    <mergeCell ref="A28:B28"/>
    <mergeCell ref="A35:B35"/>
    <mergeCell ref="A36:B36"/>
    <mergeCell ref="A37:B37"/>
    <mergeCell ref="A32:B32"/>
    <mergeCell ref="A33:B33"/>
    <mergeCell ref="A34:B34"/>
    <mergeCell ref="A44:B44"/>
    <mergeCell ref="A41:B41"/>
    <mergeCell ref="A42:B42"/>
    <mergeCell ref="A43:B43"/>
    <mergeCell ref="A38:B38"/>
    <mergeCell ref="A39:B39"/>
    <mergeCell ref="A40:B40"/>
  </mergeCells>
  <pageMargins left="0.39" right="0.39" top="0.39" bottom="0.39" header="0" footer="0"/>
  <pageSetup paperSize="9" scale="60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12"/>
  <sheetViews>
    <sheetView rightToLeft="1" view="pageBreakPreview" zoomScaleNormal="100" zoomScaleSheetLayoutView="100" workbookViewId="0">
      <selection sqref="A1:V1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5.42578125" bestFit="1" customWidth="1"/>
    <col min="5" max="5" width="1.28515625" customWidth="1"/>
    <col min="6" max="6" width="16.28515625" bestFit="1" customWidth="1"/>
    <col min="7" max="7" width="1.28515625" customWidth="1"/>
    <col min="8" max="8" width="16.28515625" bestFit="1" customWidth="1"/>
    <col min="9" max="9" width="1.28515625" customWidth="1"/>
    <col min="10" max="10" width="16.140625" bestFit="1" customWidth="1"/>
    <col min="11" max="11" width="1.28515625" customWidth="1"/>
    <col min="12" max="12" width="18.7109375" bestFit="1" customWidth="1"/>
    <col min="13" max="13" width="1.28515625" customWidth="1"/>
    <col min="14" max="14" width="15.42578125" bestFit="1" customWidth="1"/>
    <col min="15" max="15" width="1.28515625" customWidth="1"/>
    <col min="16" max="16" width="16.5703125" bestFit="1" customWidth="1"/>
    <col min="17" max="17" width="1" customWidth="1"/>
    <col min="18" max="18" width="16.140625" bestFit="1" customWidth="1"/>
    <col min="19" max="19" width="1.28515625" customWidth="1"/>
    <col min="20" max="20" width="16.5703125" bestFit="1" customWidth="1"/>
    <col min="21" max="21" width="1.140625" customWidth="1"/>
    <col min="22" max="22" width="18.7109375" bestFit="1" customWidth="1"/>
  </cols>
  <sheetData>
    <row r="1" spans="1:22" ht="29.1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2" ht="21.75" customHeight="1" x14ac:dyDescent="0.2">
      <c r="A2" s="81" t="s">
        <v>87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1"/>
    </row>
    <row r="3" spans="1:22" ht="21.75" customHeight="1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1"/>
    </row>
    <row r="4" spans="1:22" ht="14.45" customHeight="1" x14ac:dyDescent="0.2"/>
    <row r="5" spans="1:22" ht="14.45" customHeight="1" x14ac:dyDescent="0.2">
      <c r="A5" s="2" t="s">
        <v>115</v>
      </c>
      <c r="B5" s="82" t="s">
        <v>191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2"/>
    </row>
    <row r="6" spans="1:22" ht="14.45" customHeight="1" x14ac:dyDescent="0.2">
      <c r="D6" s="85" t="s">
        <v>105</v>
      </c>
      <c r="E6" s="85"/>
      <c r="F6" s="85"/>
      <c r="G6" s="85"/>
      <c r="H6" s="85"/>
      <c r="I6" s="85"/>
      <c r="J6" s="85"/>
      <c r="K6" s="85"/>
      <c r="L6" s="85"/>
      <c r="N6" s="88" t="s">
        <v>106</v>
      </c>
      <c r="O6" s="88"/>
      <c r="P6" s="88"/>
      <c r="Q6" s="88"/>
      <c r="R6" s="88"/>
      <c r="S6" s="88"/>
      <c r="T6" s="88"/>
      <c r="U6" s="88"/>
      <c r="V6" s="88"/>
    </row>
    <row r="7" spans="1:22" ht="14.45" customHeight="1" x14ac:dyDescent="0.2">
      <c r="D7" s="4"/>
      <c r="E7" s="4"/>
      <c r="F7" s="4"/>
      <c r="G7" s="4"/>
      <c r="H7" s="4"/>
      <c r="I7" s="4"/>
      <c r="J7" s="86" t="s">
        <v>52</v>
      </c>
      <c r="K7" s="86"/>
      <c r="L7" s="86"/>
      <c r="N7" s="85"/>
      <c r="O7" s="85"/>
      <c r="P7" s="85"/>
      <c r="Q7" s="23"/>
      <c r="R7" s="45"/>
      <c r="S7" s="23"/>
      <c r="T7" s="87" t="s">
        <v>52</v>
      </c>
      <c r="U7" s="87"/>
      <c r="V7" s="87"/>
    </row>
    <row r="8" spans="1:22" ht="14.45" customHeight="1" x14ac:dyDescent="0.2">
      <c r="A8" s="85" t="s">
        <v>107</v>
      </c>
      <c r="B8" s="85"/>
      <c r="D8" s="25" t="s">
        <v>108</v>
      </c>
      <c r="F8" s="25" t="s">
        <v>109</v>
      </c>
      <c r="H8" s="25" t="s">
        <v>110</v>
      </c>
      <c r="J8" s="26" t="s">
        <v>84</v>
      </c>
      <c r="K8" s="4"/>
      <c r="L8" s="26" t="s">
        <v>92</v>
      </c>
      <c r="N8" s="25" t="s">
        <v>108</v>
      </c>
      <c r="P8" s="45" t="s">
        <v>109</v>
      </c>
      <c r="Q8" s="23"/>
      <c r="R8" s="23" t="s">
        <v>110</v>
      </c>
      <c r="T8" s="26" t="s">
        <v>84</v>
      </c>
      <c r="U8" s="27"/>
      <c r="V8" s="26" t="s">
        <v>92</v>
      </c>
    </row>
    <row r="9" spans="1:22" ht="21.75" customHeight="1" x14ac:dyDescent="0.2">
      <c r="A9" s="78" t="s">
        <v>38</v>
      </c>
      <c r="B9" s="78"/>
      <c r="D9" s="7">
        <v>0</v>
      </c>
      <c r="F9" s="7">
        <v>89191061</v>
      </c>
      <c r="H9" s="55">
        <v>-2251768325</v>
      </c>
      <c r="J9" s="55">
        <v>-2162577264</v>
      </c>
      <c r="L9" s="55">
        <v>-112.78</v>
      </c>
      <c r="N9" s="7">
        <v>0</v>
      </c>
      <c r="P9" s="64">
        <v>-1831555945</v>
      </c>
      <c r="R9" s="64">
        <v>-2251768325</v>
      </c>
      <c r="T9" s="55">
        <v>-4083324270</v>
      </c>
      <c r="V9" s="8">
        <v>9.41</v>
      </c>
    </row>
    <row r="10" spans="1:22" ht="21.75" customHeight="1" x14ac:dyDescent="0.2">
      <c r="A10" s="76" t="s">
        <v>112</v>
      </c>
      <c r="B10" s="76"/>
      <c r="D10" s="10">
        <v>0</v>
      </c>
      <c r="F10" s="10">
        <v>0</v>
      </c>
      <c r="H10" s="10">
        <v>0</v>
      </c>
      <c r="J10" s="10">
        <v>0</v>
      </c>
      <c r="L10" s="11">
        <v>0</v>
      </c>
      <c r="N10" s="10">
        <v>0</v>
      </c>
      <c r="P10" s="44">
        <v>0</v>
      </c>
      <c r="R10" s="10">
        <v>48259990</v>
      </c>
      <c r="T10" s="10">
        <v>48259990</v>
      </c>
      <c r="V10" s="48">
        <v>-0.11</v>
      </c>
    </row>
    <row r="11" spans="1:22" ht="21.75" thickBot="1" x14ac:dyDescent="0.25">
      <c r="A11" s="74" t="s">
        <v>52</v>
      </c>
      <c r="B11" s="74"/>
      <c r="D11" s="17">
        <f>SUM(D9:D10)</f>
        <v>0</v>
      </c>
      <c r="E11" s="10"/>
      <c r="F11" s="49">
        <f>SUM(F9:F10)</f>
        <v>89191061</v>
      </c>
      <c r="G11" s="10"/>
      <c r="H11" s="49">
        <f>SUM(H9:H10)</f>
        <v>-2251768325</v>
      </c>
      <c r="I11" s="10"/>
      <c r="J11" s="50">
        <f>SUM(J9:J10)</f>
        <v>-2162577264</v>
      </c>
      <c r="K11" s="51"/>
      <c r="L11" s="52">
        <f>SUM(L9:L10)</f>
        <v>-112.78</v>
      </c>
      <c r="M11" s="10"/>
      <c r="N11" s="17">
        <f>SUM(N9:N10)</f>
        <v>0</v>
      </c>
      <c r="O11" s="10"/>
      <c r="P11" s="49">
        <f>SUM(P9:P10)</f>
        <v>-1831555945</v>
      </c>
      <c r="Q11" s="10"/>
      <c r="R11" s="64">
        <f>SUM(R9:R10)</f>
        <v>-2203508335</v>
      </c>
      <c r="S11" s="10"/>
      <c r="T11" s="49">
        <f>SUM(T9:T10)</f>
        <v>-4035064280</v>
      </c>
      <c r="U11" s="10"/>
      <c r="V11" s="18">
        <f>SUM(V9:V10)</f>
        <v>9.3000000000000007</v>
      </c>
    </row>
    <row r="12" spans="1:22" ht="13.5" thickTop="1" x14ac:dyDescent="0.2"/>
  </sheetData>
  <mergeCells count="13">
    <mergeCell ref="A2:T2"/>
    <mergeCell ref="A3:T3"/>
    <mergeCell ref="B5:T5"/>
    <mergeCell ref="N7:P7"/>
    <mergeCell ref="A1:V1"/>
    <mergeCell ref="D6:L6"/>
    <mergeCell ref="N6:V6"/>
    <mergeCell ref="A9:B9"/>
    <mergeCell ref="A10:B10"/>
    <mergeCell ref="A11:B11"/>
    <mergeCell ref="J7:L7"/>
    <mergeCell ref="T7:V7"/>
    <mergeCell ref="A8:B8"/>
  </mergeCells>
  <pageMargins left="0.39" right="0.39" top="0.39" bottom="0.39" header="0" footer="0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صورت وضعیت</vt:lpstr>
      <vt:lpstr>سهام</vt:lpstr>
      <vt:lpstr>سپرده کالایی</vt:lpstr>
      <vt:lpstr>اوراق مشتقه</vt:lpstr>
      <vt:lpstr>اوراق</vt:lpstr>
      <vt:lpstr>سپرده</vt:lpstr>
      <vt:lpstr>درآمد</vt:lpstr>
      <vt:lpstr>درآمد سرمایه گذاری در سهام</vt:lpstr>
      <vt:lpstr>درآمد سرمایه گذاری درسپرده کالا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درسپرده کالا'!Print_Area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'سپرده کالایی'!Print_Area</vt:lpstr>
      <vt:lpstr>'سود اوراق بهادار'!Print_Area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isatis pouya</cp:lastModifiedBy>
  <dcterms:created xsi:type="dcterms:W3CDTF">2026-04-18T05:48:54Z</dcterms:created>
  <dcterms:modified xsi:type="dcterms:W3CDTF">2026-04-20T06:06:51Z</dcterms:modified>
</cp:coreProperties>
</file>