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صورت مالی و صورت وضعیت پرتفو\صورت وضعیت پرتفو\بهمن\"/>
    </mc:Choice>
  </mc:AlternateContent>
  <xr:revisionPtr revIDLastSave="0" documentId="13_ncr:1_{EC0653D5-19B6-4D8C-84E7-7014887ECB3A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سپرده کالا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اوراق!$A$1:$AM$20</definedName>
    <definedName name="_xlnm.Print_Area" localSheetId="5">درآمد!$A$1:$K$13</definedName>
    <definedName name="_xlnm.Print_Area" localSheetId="15">'درآمد اعمال اختیار'!$A$1:$Z$17</definedName>
    <definedName name="_xlnm.Print_Area" localSheetId="9">'درآمد سپرده بانکی'!$A$1:$K$12</definedName>
    <definedName name="_xlnm.Print_Area" localSheetId="8">'درآمد سرمایه گذاری در اوراق به'!$A$1:$S$27</definedName>
    <definedName name="_xlnm.Print_Area" localSheetId="6">'درآمد سرمایه گذاری در سهام'!$A$1:$X$100</definedName>
    <definedName name="_xlnm.Print_Area" localSheetId="11">'درآمد سود سهام'!$A$1:$T$48</definedName>
    <definedName name="_xlnm.Print_Area" localSheetId="16">'درآمد ناشی از تغییر قیمت اوراق'!$A$1:$S$44</definedName>
    <definedName name="_xlnm.Print_Area" localSheetId="14">'درآمد ناشی از فروش'!$A$1:$S$100</definedName>
    <definedName name="_xlnm.Print_Area" localSheetId="10">'سایر درآمدها'!$A$1:$G$13</definedName>
    <definedName name="_xlnm.Print_Area" localSheetId="4">سپرده!$A$1:$M$13</definedName>
    <definedName name="_xlnm.Print_Area" localSheetId="12">'سود اوراق بهادار'!$A$1:$U$26</definedName>
    <definedName name="_xlnm.Print_Area" localSheetId="13">'سود سپرده بانکی'!$A$1:$N$12</definedName>
    <definedName name="_xlnm.Print_Area" localSheetId="1">سهام!$A$1:$AC$54</definedName>
    <definedName name="_xlnm.Print_Area" localSheetId="0">'صورت وضعیت'!$A$1:$C$12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0" l="1"/>
  <c r="Q44" i="21"/>
  <c r="O44" i="21"/>
  <c r="M44" i="21"/>
  <c r="K44" i="21"/>
  <c r="I44" i="21"/>
  <c r="G44" i="21"/>
  <c r="E44" i="21"/>
  <c r="C44" i="21"/>
  <c r="Y17" i="20" l="1"/>
  <c r="W17" i="20"/>
  <c r="Q17" i="20"/>
  <c r="M17" i="20"/>
  <c r="Q100" i="19"/>
  <c r="G100" i="19"/>
  <c r="E100" i="19"/>
  <c r="C100" i="19"/>
  <c r="O100" i="19"/>
  <c r="M100" i="19"/>
  <c r="K100" i="19"/>
  <c r="I100" i="19"/>
  <c r="M12" i="18"/>
  <c r="K12" i="18"/>
  <c r="I12" i="18"/>
  <c r="G12" i="18"/>
  <c r="E12" i="18"/>
  <c r="C12" i="18"/>
  <c r="T26" i="17"/>
  <c r="P26" i="17"/>
  <c r="N26" i="17"/>
  <c r="J26" i="17"/>
  <c r="T25" i="17"/>
  <c r="P19" i="17"/>
  <c r="T19" i="17" s="1"/>
  <c r="P20" i="17"/>
  <c r="T20" i="17" s="1"/>
  <c r="P21" i="17"/>
  <c r="T21" i="17" s="1"/>
  <c r="P22" i="17"/>
  <c r="T22" i="17" s="1"/>
  <c r="P23" i="17"/>
  <c r="T23" i="17" s="1"/>
  <c r="P24" i="17"/>
  <c r="T24" i="17" s="1"/>
  <c r="P25" i="17"/>
  <c r="P18" i="17"/>
  <c r="T18" i="17" s="1"/>
  <c r="N21" i="17"/>
  <c r="J19" i="17"/>
  <c r="N19" i="17" s="1"/>
  <c r="J20" i="17"/>
  <c r="N20" i="17" s="1"/>
  <c r="J21" i="17"/>
  <c r="J22" i="17"/>
  <c r="N22" i="17" s="1"/>
  <c r="J23" i="17"/>
  <c r="N23" i="17" s="1"/>
  <c r="J24" i="17"/>
  <c r="N24" i="17" s="1"/>
  <c r="J25" i="17"/>
  <c r="N25" i="17" s="1"/>
  <c r="J18" i="17"/>
  <c r="N18" i="17" s="1"/>
  <c r="H19" i="17"/>
  <c r="H20" i="17"/>
  <c r="H21" i="17"/>
  <c r="H22" i="17"/>
  <c r="H23" i="17"/>
  <c r="H24" i="17"/>
  <c r="H25" i="17"/>
  <c r="H18" i="17"/>
  <c r="E19" i="17"/>
  <c r="E20" i="17"/>
  <c r="E21" i="17"/>
  <c r="E22" i="17"/>
  <c r="E23" i="17"/>
  <c r="E24" i="17"/>
  <c r="E25" i="17"/>
  <c r="E18" i="17"/>
  <c r="A19" i="17"/>
  <c r="A20" i="17"/>
  <c r="A21" i="17"/>
  <c r="A22" i="17"/>
  <c r="A23" i="17"/>
  <c r="A24" i="17"/>
  <c r="A25" i="17"/>
  <c r="A18" i="17"/>
  <c r="S48" i="15"/>
  <c r="Q48" i="15"/>
  <c r="O48" i="15"/>
  <c r="M48" i="15"/>
  <c r="K48" i="15"/>
  <c r="I48" i="15"/>
  <c r="F13" i="8"/>
  <c r="F12" i="8"/>
  <c r="F11" i="8"/>
  <c r="J11" i="8" s="1"/>
  <c r="F10" i="8"/>
  <c r="J10" i="8" s="1"/>
  <c r="F9" i="8"/>
  <c r="J9" i="8" s="1"/>
  <c r="F8" i="8"/>
  <c r="F11" i="14"/>
  <c r="D11" i="14"/>
  <c r="H12" i="13"/>
  <c r="D12" i="13"/>
  <c r="R27" i="11"/>
  <c r="P27" i="11"/>
  <c r="N27" i="11"/>
  <c r="L27" i="11"/>
  <c r="J27" i="11"/>
  <c r="H27" i="11"/>
  <c r="F27" i="11"/>
  <c r="D27" i="11"/>
  <c r="R20" i="11"/>
  <c r="R21" i="11"/>
  <c r="R22" i="11"/>
  <c r="R23" i="11"/>
  <c r="R24" i="11"/>
  <c r="R25" i="11"/>
  <c r="R26" i="11"/>
  <c r="R19" i="11"/>
  <c r="L26" i="11"/>
  <c r="L25" i="11"/>
  <c r="L24" i="11"/>
  <c r="L23" i="11"/>
  <c r="L22" i="11"/>
  <c r="L21" i="11"/>
  <c r="L20" i="11"/>
  <c r="L19" i="11"/>
  <c r="J20" i="11"/>
  <c r="J21" i="11"/>
  <c r="J22" i="11"/>
  <c r="J23" i="11"/>
  <c r="J24" i="11"/>
  <c r="J25" i="11"/>
  <c r="J26" i="11"/>
  <c r="J19" i="11"/>
  <c r="A20" i="11"/>
  <c r="A21" i="11"/>
  <c r="A22" i="11"/>
  <c r="A23" i="11"/>
  <c r="A24" i="11"/>
  <c r="A25" i="11"/>
  <c r="A26" i="11"/>
  <c r="A19" i="11"/>
  <c r="W100" i="9"/>
  <c r="U100" i="9"/>
  <c r="S100" i="9"/>
  <c r="P100" i="9"/>
  <c r="N100" i="9"/>
  <c r="L100" i="9"/>
  <c r="J100" i="9"/>
  <c r="H100" i="9"/>
  <c r="F100" i="9"/>
  <c r="D100" i="9"/>
  <c r="R10" i="23"/>
  <c r="J10" i="23"/>
  <c r="F10" i="23"/>
  <c r="U10" i="23"/>
  <c r="P10" i="23"/>
  <c r="N10" i="23"/>
  <c r="L10" i="23"/>
  <c r="H10" i="23"/>
  <c r="D10" i="23"/>
  <c r="J12" i="8"/>
  <c r="L13" i="7"/>
  <c r="L10" i="7"/>
  <c r="L11" i="7"/>
  <c r="L12" i="7"/>
  <c r="L9" i="7"/>
  <c r="J13" i="7"/>
  <c r="H13" i="7"/>
  <c r="F13" i="7"/>
  <c r="D13" i="7"/>
  <c r="AL20" i="5"/>
  <c r="AL10" i="5"/>
  <c r="AL11" i="5"/>
  <c r="AL12" i="5"/>
  <c r="AL13" i="5"/>
  <c r="AL14" i="5"/>
  <c r="AL15" i="5"/>
  <c r="AL16" i="5"/>
  <c r="AL17" i="5"/>
  <c r="AL18" i="5"/>
  <c r="AL19" i="5"/>
  <c r="AL9" i="5"/>
  <c r="AJ20" i="5"/>
  <c r="AH20" i="5"/>
  <c r="AD20" i="5"/>
  <c r="AB20" i="5"/>
  <c r="Z20" i="5"/>
  <c r="X20" i="5"/>
  <c r="V20" i="5"/>
  <c r="T20" i="5"/>
  <c r="R20" i="5"/>
  <c r="P20" i="5"/>
  <c r="J8" i="8" l="1"/>
  <c r="J13" i="8" s="1"/>
  <c r="V10" i="23"/>
  <c r="H12" i="8" l="1"/>
  <c r="H9" i="8"/>
  <c r="H10" i="8"/>
  <c r="H11" i="8"/>
  <c r="H8" i="8"/>
  <c r="AB10" i="22"/>
  <c r="AB9" i="22"/>
  <c r="E54" i="2"/>
  <c r="AB54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9" i="2"/>
  <c r="Z54" i="2"/>
  <c r="X54" i="2"/>
  <c r="T54" i="2"/>
  <c r="R54" i="2"/>
  <c r="P54" i="2"/>
  <c r="N54" i="2"/>
  <c r="L54" i="2"/>
  <c r="J54" i="2"/>
  <c r="H54" i="2"/>
  <c r="Z10" i="22"/>
  <c r="X10" i="22"/>
  <c r="V10" i="22"/>
  <c r="T10" i="22"/>
  <c r="R10" i="22"/>
  <c r="P10" i="22"/>
  <c r="N10" i="22"/>
  <c r="L10" i="22"/>
  <c r="J10" i="22"/>
  <c r="H10" i="22"/>
  <c r="E10" i="22"/>
  <c r="H13" i="8" l="1"/>
</calcChain>
</file>

<file path=xl/sharedStrings.xml><?xml version="1.0" encoding="utf-8"?>
<sst xmlns="http://schemas.openxmlformats.org/spreadsheetml/2006/main" count="774" uniqueCount="286">
  <si>
    <t>صندوق سرمایه‌گذاری مشترک ایساتیس پویای یزد</t>
  </si>
  <si>
    <t>صورت وضعیت پرتفوی</t>
  </si>
  <si>
    <t>برای ماه منتهی به 1404/11/27</t>
  </si>
  <si>
    <t>-1</t>
  </si>
  <si>
    <t>سرمایه گذاری ها</t>
  </si>
  <si>
    <t>-1-1</t>
  </si>
  <si>
    <t>سرمایه گذاری در سهام و حق تقدم سهام</t>
  </si>
  <si>
    <t>1404/10/27</t>
  </si>
  <si>
    <t>تغییرات طی دوره</t>
  </si>
  <si>
    <t>1404/11/27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</si>
  <si>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</si>
  <si>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</si>
  <si>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</si>
  <si>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</si>
  <si>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</si>
  <si>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</si>
  <si>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</si>
  <si>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</si>
  <si>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</si>
  <si>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</si>
  <si>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</si>
  <si>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بانک ملت</t>
  </si>
  <si>
    <t>بیمه زندگی ایساتیس</t>
  </si>
  <si>
    <t>پالایش نفت اصفهان</t>
  </si>
  <si>
    <t>پتروشیمی نوری</t>
  </si>
  <si>
    <t>پخش هجرت</t>
  </si>
  <si>
    <t>پست پیشگامان</t>
  </si>
  <si>
    <t>پلیمر آریا ساسول</t>
  </si>
  <si>
    <t>پویا زرکان آق دره</t>
  </si>
  <si>
    <t>تولید انرژی برق شمس پاسارگاد</t>
  </si>
  <si>
    <t>چینی ایران</t>
  </si>
  <si>
    <t>س. نفت و گاز و پتروشیمی تأمین</t>
  </si>
  <si>
    <t>س. و توسعه صنایع لاستیک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</si>
  <si>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</si>
  <si>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</si>
  <si>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</si>
  <si>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</si>
  <si>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</si>
  <si>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</si>
  <si>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</si>
  <si>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</si>
  <si>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سیمان‌ تهران‌</t>
  </si>
  <si>
    <t>شیمی‌ داروئی‌ داروپخش‌</t>
  </si>
  <si>
    <t>صنایع پتروشیمی خلیج فارس</t>
  </si>
  <si>
    <t>صنعت غذایی کورش</t>
  </si>
  <si>
    <t>فجر انرژی خلیج فارس</t>
  </si>
  <si>
    <t>فولاد  خوزستان</t>
  </si>
  <si>
    <t>فولاد امیرکبیرکاشان</t>
  </si>
  <si>
    <t>فولاد مبارکه اصفهان</t>
  </si>
  <si>
    <t>گسترش نفت و گاز پارسیان</t>
  </si>
  <si>
    <t>گسترش‌سرمایه‌گذاری‌ایران‌خودرو</t>
  </si>
  <si>
    <t>ماشین‌ سازی‌ اراک‌</t>
  </si>
  <si>
    <t>معدنی‌وصنعتی‌چادرملو</t>
  </si>
  <si>
    <t>ملی‌ صنایع‌ مس‌ ایران‌</t>
  </si>
  <si>
    <t>نفت سپاهان</t>
  </si>
  <si>
    <t>نیروکلر</t>
  </si>
  <si>
    <t>کویر تایر</t>
  </si>
  <si>
    <t>توسعه ساختمان سپهر تهران</t>
  </si>
  <si>
    <t>پالایش نفت تهران</t>
  </si>
  <si>
    <t>پالایش نفت بندرعباس</t>
  </si>
  <si>
    <t>پتروشیمی پردیس</t>
  </si>
  <si>
    <t>شمش طلا GoldBar</t>
  </si>
  <si>
    <t>ح . سرمایه‌گذاری‌ایران‌خودرو</t>
  </si>
  <si>
    <t>صنایع پتروشیمی کرمانشاه</t>
  </si>
  <si>
    <t>پتروشیمی اروند</t>
  </si>
  <si>
    <t>جمع</t>
  </si>
  <si>
    <t>نام سهام</t>
  </si>
  <si>
    <t>قیمت اعمال</t>
  </si>
  <si>
    <t>تاریخ اعمال</t>
  </si>
  <si>
    <t>نرخ سود موثر</t>
  </si>
  <si>
    <t>1404/12/13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</si>
  <si>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</si>
  <si>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</si>
  <si>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</si>
  <si>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</si>
  <si>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</si>
  <si>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</si>
  <si>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</si>
  <si>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</si>
  <si>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</si>
  <si>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دولت133-ش.خ050410</t>
  </si>
  <si>
    <t>بله</t>
  </si>
  <si>
    <t>1402/05/10</t>
  </si>
  <si>
    <t>1405/04/10</t>
  </si>
  <si>
    <t>مرابحه عام دولت236-ش.خ070815</t>
  </si>
  <si>
    <t>1404/07/15</t>
  </si>
  <si>
    <t>1407/08/15</t>
  </si>
  <si>
    <t>مرابحه عام دولت233-ش.خ061001</t>
  </si>
  <si>
    <t>1404/07/01</t>
  </si>
  <si>
    <t>1406/10/01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</si>
  <si>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</si>
  <si>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</si>
  <si>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</si>
  <si>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</si>
  <si>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</si>
  <si>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</si>
  <si>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</si>
  <si>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</si>
  <si>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</si>
  <si>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</si>
  <si>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</si>
  <si>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</si>
  <si>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</si>
  <si>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</si>
  <si>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</si>
  <si>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</si>
  <si>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</si>
  <si>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</si>
  <si>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</si>
  <si>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</si>
  <si>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</si>
  <si>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</si>
  <si>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</si>
  <si>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</si>
  <si>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</si>
  <si>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</si>
  <si>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</si>
  <si>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</si>
  <si>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</si>
  <si>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</si>
  <si>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داروسازی دانا</t>
  </si>
  <si>
    <t>صنایع فروآلیاژ ایران</t>
  </si>
  <si>
    <t>سیمان‌ ایلام‌</t>
  </si>
  <si>
    <t>قاسم ایران</t>
  </si>
  <si>
    <t>کارخانجات‌داروپخش‌</t>
  </si>
  <si>
    <t>صنایع گلدیران</t>
  </si>
  <si>
    <t>ح . ایران‌ ترانسفو</t>
  </si>
  <si>
    <t>سرامیک‌های‌صنعتی‌اردکان‌</t>
  </si>
  <si>
    <t>بیمه پردیس 50% تادیه</t>
  </si>
  <si>
    <t>مس کاتد CopperCthd</t>
  </si>
  <si>
    <t>صنایع‌شیمیایی‌سینا</t>
  </si>
  <si>
    <t>سیمان‌ بهبهان‌</t>
  </si>
  <si>
    <t>سرمایه گذاری مهر</t>
  </si>
  <si>
    <t>سرمایه گذاری گروه توسعه ملی</t>
  </si>
  <si>
    <t>گروه مپنا (سهامی عام)</t>
  </si>
  <si>
    <t>فرانسوز یزد</t>
  </si>
  <si>
    <t>گروه توسعه مالی مهرآیندگان</t>
  </si>
  <si>
    <t>گسترش سوخت سبززاگرس(سهامی عام)</t>
  </si>
  <si>
    <t>قنداصفهان‌</t>
  </si>
  <si>
    <t>بانک‌اقتصادنوین‌</t>
  </si>
  <si>
    <t>عطرین نخ قم</t>
  </si>
  <si>
    <t>سرمایه گذاری صدرتامین</t>
  </si>
  <si>
    <t>بانک سامان</t>
  </si>
  <si>
    <t>تولیدی‌ کاشی‌ تکسرام‌</t>
  </si>
  <si>
    <t>گواهی سپرده کالایی شمش طلا غیرفعال</t>
  </si>
  <si>
    <t>سرمایه‌گذاری‌توکافولاد(هلدینگ</t>
  </si>
  <si>
    <t>ح . سرمایه‌گذاری‌ سپه‌</t>
  </si>
  <si>
    <t>بانک صادرات ایران</t>
  </si>
  <si>
    <t>پتروشیمی پارس</t>
  </si>
  <si>
    <t>پتروشیمی جم</t>
  </si>
  <si>
    <t>بانک تجارت</t>
  </si>
  <si>
    <t>گروه مالی مهرگان تامین پارس</t>
  </si>
  <si>
    <t>آهن و فولاد غدیر ایرانیان</t>
  </si>
  <si>
    <t>پتروشیمی‌شیراز</t>
  </si>
  <si>
    <t>کاشی‌ پارس‌</t>
  </si>
  <si>
    <t>سرمایه‌گذاری‌صندوق‌بازنشستگی‌</t>
  </si>
  <si>
    <t>مجتمع صنایع لاستیک یزد</t>
  </si>
  <si>
    <t>فولاد کاوه جنوب کیش</t>
  </si>
  <si>
    <t>اخشان خراسان</t>
  </si>
  <si>
    <t>صنعتی‌ بهشهر</t>
  </si>
  <si>
    <t>ذوب آهن اصفهان</t>
  </si>
  <si>
    <t>ح . معدنی‌وصنعتی‌چادرملو</t>
  </si>
  <si>
    <t>ملی‌ سرب‌وروی‌ ایران‌</t>
  </si>
  <si>
    <t>گروه‌بهمن‌</t>
  </si>
  <si>
    <t>صنایع ارتباطی آوا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</si>
  <si>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</si>
  <si>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</si>
  <si>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</si>
  <si>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</si>
  <si>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</si>
  <si>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</si>
  <si>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مرابحه عام دولت234-ش.خ070808</t>
  </si>
  <si>
    <t>صکوک اجاره اخابر61-3ماهه23%</t>
  </si>
  <si>
    <t>اجاره تابان فردادماوند14080220</t>
  </si>
  <si>
    <t>صکوک اجاره فولاد065-بدون ضامن</t>
  </si>
  <si>
    <t>صکوک مرابحه اندیمشک07-6ماهه23%</t>
  </si>
  <si>
    <t>مرابحه سمگا-دماوند060907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</si>
  <si>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</si>
  <si>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</si>
  <si>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</si>
  <si>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</si>
  <si>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</si>
  <si>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</si>
  <si>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</si>
  <si>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</si>
  <si>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</si>
  <si>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</si>
  <si>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</si>
  <si>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</si>
  <si>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</si>
  <si>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</si>
  <si>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</si>
  <si>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</si>
  <si>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</si>
  <si>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</si>
  <si>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1404/04/31</t>
  </si>
  <si>
    <t>1404/04/05</t>
  </si>
  <si>
    <t>1404/02/29</t>
  </si>
  <si>
    <t>1404/05/29</t>
  </si>
  <si>
    <t>1404/11/09</t>
  </si>
  <si>
    <t>1404/11/21</t>
  </si>
  <si>
    <t>1404/04/30</t>
  </si>
  <si>
    <t>1404/04/23</t>
  </si>
  <si>
    <t>1404/04/11</t>
  </si>
  <si>
    <t>1404/05/13</t>
  </si>
  <si>
    <t>1404/04/28</t>
  </si>
  <si>
    <t>1404/03/17</t>
  </si>
  <si>
    <t>1404/04/22</t>
  </si>
  <si>
    <t>1404/04/21</t>
  </si>
  <si>
    <t>1404/06/23</t>
  </si>
  <si>
    <t>1404/10/23</t>
  </si>
  <si>
    <t>1404/07/30</t>
  </si>
  <si>
    <t>1404/06/26</t>
  </si>
  <si>
    <t>1404/03/03</t>
  </si>
  <si>
    <t>1404/02/15</t>
  </si>
  <si>
    <t>1404/05/14</t>
  </si>
  <si>
    <t>1404/01/25</t>
  </si>
  <si>
    <t>1404/04/16</t>
  </si>
  <si>
    <t>1404/03/20</t>
  </si>
  <si>
    <t>1404/05/18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</si>
  <si>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</si>
  <si>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</si>
  <si>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</si>
  <si>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</si>
  <si>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</si>
  <si>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</si>
  <si>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1407/08/08</t>
  </si>
  <si>
    <t>1408/02/20</t>
  </si>
  <si>
    <t>1406/11/14</t>
  </si>
  <si>
    <t>1407/10/06</t>
  </si>
  <si>
    <t>1406/09/07</t>
  </si>
  <si>
    <t>1406/05/22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</si>
  <si>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</si>
  <si>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</si>
  <si>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</si>
  <si>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</si>
  <si>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</si>
  <si>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</si>
  <si>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</si>
  <si>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</si>
  <si>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</si>
  <si>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</si>
  <si>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</si>
  <si>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</si>
  <si>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</si>
  <si>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</si>
  <si>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</si>
  <si>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</si>
  <si>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طستا12421</t>
  </si>
  <si>
    <t>1404/11/19</t>
  </si>
  <si>
    <t>طستا12401</t>
  </si>
  <si>
    <t>1404/11/08</t>
  </si>
  <si>
    <t>طستا12411</t>
  </si>
  <si>
    <t>1404/11/07</t>
  </si>
  <si>
    <t>ذوب1</t>
  </si>
  <si>
    <t>ضذوب20021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</si>
  <si>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</si>
  <si>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</si>
  <si>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</si>
  <si>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اوراق تامین مالی جمعی ایسا شمیم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</si>
  <si>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</si>
  <si>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</si>
  <si>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</si>
  <si>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اوراق  تامین مالی جمعی ایساطوسی</t>
  </si>
  <si>
    <t>اوراق  تامین مالی جمعی ایساقطعه</t>
  </si>
  <si>
    <t>اوراق  تامین مالی جمعی ایسایلیک</t>
  </si>
  <si>
    <t>خیر</t>
  </si>
  <si>
    <t>1404/02/13</t>
  </si>
  <si>
    <t>1405/02/13</t>
  </si>
  <si>
    <t>1405/04/21</t>
  </si>
  <si>
    <t>1404/05/22</t>
  </si>
  <si>
    <t>1405/05/22</t>
  </si>
  <si>
    <t>1404/06/31</t>
  </si>
  <si>
    <t>1405/06/31</t>
  </si>
  <si>
    <t>1405/07/01</t>
  </si>
  <si>
    <t>1404/10/22</t>
  </si>
  <si>
    <t>1405/10/22</t>
  </si>
  <si>
    <t>اوراق  تامین مالی جمعی ایسااخشک</t>
  </si>
  <si>
    <t>1405/11/13</t>
  </si>
  <si>
    <t>1404/11/13</t>
  </si>
  <si>
    <t>بانک ملی</t>
  </si>
  <si>
    <t>بانک خاورمیانه</t>
  </si>
  <si>
    <t>بانک پاسارگاد</t>
  </si>
  <si>
    <t>درآمد حاصل از سرمایه­گذاری در سپرده کالایی</t>
  </si>
  <si>
    <t>*630 ریال بابت تعدیل جاری کارگزاران می باشد</t>
  </si>
  <si>
    <t>درآمد حاصل از سرمایه گذاری در سپرده کالایی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</si>
</sst>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;[Red]\(#,##0\);\-\ ;"/>
    <numFmt numFmtId="165" formatCode="#,##0.000"/>
    <numFmt numFmtId="166" formatCode="#,##0.00000"/>
    <numFmt numFmtId="167" formatCode="#,##0.0\ ;[Red]\(#,##0.0\);\-\ "/>
    <numFmt numFmtId="168" formatCode="#,##0.00\ ;[Red]\(#,##0.00\);\-\ "/>
    <numFmt numFmtId="169" formatCode="#,##0\ ;[Red]\(#,##0\);\-\ "/>
    <numFmt numFmtId="170" formatCode="#,##0.0000\ ;[Red]\(#,##0.0000\);\-\ 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sz val="12"/>
      <color theme="1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right" vertical="top"/>
    </xf>
    <xf numFmtId="38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0" fillId="0" borderId="0" xfId="0" applyNumberFormat="1" applyAlignment="1">
      <alignment horizontal="left"/>
    </xf>
    <xf numFmtId="164" fontId="4" fillId="0" borderId="5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7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right" vertical="top"/>
    </xf>
    <xf numFmtId="167" fontId="4" fillId="0" borderId="5" xfId="0" applyNumberFormat="1" applyFont="1" applyBorder="1" applyAlignment="1">
      <alignment horizontal="right" vertical="top"/>
    </xf>
    <xf numFmtId="168" fontId="4" fillId="0" borderId="2" xfId="0" applyNumberFormat="1" applyFont="1" applyBorder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168" fontId="4" fillId="0" borderId="5" xfId="0" applyNumberFormat="1" applyFont="1" applyBorder="1" applyAlignment="1">
      <alignment horizontal="right" vertical="top"/>
    </xf>
    <xf numFmtId="169" fontId="4" fillId="0" borderId="5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168" fontId="7" fillId="0" borderId="5" xfId="0" applyNumberFormat="1" applyFont="1" applyBorder="1" applyAlignment="1">
      <alignment horizontal="right" vertical="top"/>
    </xf>
    <xf numFmtId="170" fontId="4" fillId="0" borderId="2" xfId="0" applyNumberFormat="1" applyFont="1" applyBorder="1" applyAlignment="1">
      <alignment horizontal="right" vertical="top"/>
    </xf>
    <xf numFmtId="170" fontId="0" fillId="0" borderId="0" xfId="0" applyNumberFormat="1" applyAlignment="1">
      <alignment horizontal="left"/>
    </xf>
    <xf numFmtId="170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164" fontId="4" fillId="0" borderId="8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8" fillId="0" borderId="9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top"/>
    </xf>
    <xf numFmtId="164" fontId="4" fillId="0" borderId="5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1641474</xdr:colOff>
      <xdr:row>4</xdr:row>
      <xdr:rowOff>151245</xdr:rowOff>
    </xdr:from>
    <xdr:to>
      <xdr:col>1</xdr:col>
      <xdr:colOff>2152649</xdr:colOff>
      <xdr:row>12</xdr:row>
      <xdr:rowOff>94997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8481AD-B997-4372-800D-04A62589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448276" y="1494270"/>
          <a:ext cx="5359400" cy="535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rightToLeft="1" tabSelected="1" view="pageBreakPreview" zoomScaleNormal="100" zoomScaleSheetLayoutView="100" workbookViewId="0">
      <selection sqref="A1:C1"/>
    </sheetView>
  </sheetViews>
  <sheetFormatPr defaultRowHeight="37.5" customHeight="1" x14ac:dyDescent="0.4"/>
  <cols>
    <col min="1" max="1" width="72.7109375" style="21" customWidth="1"/>
    <col min="2" max="2" width="45.42578125" style="21" customWidth="1"/>
    <col min="3" max="3" width="10.7109375" style="21" customWidth="1"/>
    <col min="4" max="16384" width="9.140625" style="21"/>
  </cols>
  <sheetData>
    <row r="1" spans="1:3" ht="33" customHeight="1" x14ac:dyDescent="0.4">
      <c r="A1" s="60" t="s">
        <v>0</v>
      </c>
      <c r="B1" s="60"/>
      <c r="C1" s="60"/>
    </row>
    <row r="2" spans="1:3" ht="33" customHeight="1" x14ac:dyDescent="0.4">
      <c r="A2" s="60" t="s">
        <v>1</v>
      </c>
      <c r="B2" s="60"/>
      <c r="C2" s="60"/>
    </row>
    <row r="3" spans="1:3" ht="33" customHeight="1" x14ac:dyDescent="0.4">
      <c r="A3" s="60" t="s">
        <v>2</v>
      </c>
      <c r="B3" s="60"/>
      <c r="C3" s="60"/>
    </row>
    <row r="4" spans="1:3" ht="7.35" customHeight="1" x14ac:dyDescent="0.4">
      <c r="A4" s="61"/>
      <c r="B4" s="61"/>
      <c r="C4" s="61"/>
    </row>
    <row r="5" spans="1:3" ht="123.6" customHeight="1" x14ac:dyDescent="0.4">
      <c r="A5" s="61"/>
      <c r="B5" s="61"/>
      <c r="C5" s="61"/>
    </row>
    <row r="6" spans="1:3" ht="123.6" customHeight="1" x14ac:dyDescent="0.4">
      <c r="A6" s="61"/>
      <c r="B6" s="61"/>
      <c r="C6" s="61"/>
    </row>
    <row r="7" spans="1:3" ht="30" x14ac:dyDescent="0.4">
      <c r="A7" s="61"/>
      <c r="B7" s="61"/>
      <c r="C7" s="61"/>
    </row>
    <row r="8" spans="1:3" ht="30" x14ac:dyDescent="0.4">
      <c r="A8" s="61"/>
      <c r="B8" s="61"/>
      <c r="C8" s="61"/>
    </row>
    <row r="9" spans="1:3" ht="30" x14ac:dyDescent="0.4">
      <c r="A9" s="61"/>
      <c r="B9" s="61"/>
      <c r="C9" s="61"/>
    </row>
    <row r="10" spans="1:3" ht="30" x14ac:dyDescent="0.4">
      <c r="A10" s="61"/>
      <c r="B10" s="61"/>
      <c r="C10" s="61"/>
    </row>
    <row r="11" spans="1:3" ht="30" x14ac:dyDescent="0.4">
      <c r="A11" s="61"/>
      <c r="B11" s="61"/>
      <c r="C11" s="61"/>
    </row>
    <row r="12" spans="1:3" ht="30" x14ac:dyDescent="0.4">
      <c r="A12" s="61"/>
      <c r="B12" s="61"/>
      <c r="C12" s="61"/>
    </row>
    <row r="13" spans="1:3" ht="30" x14ac:dyDescent="0.4">
      <c r="A13" s="61"/>
      <c r="B13" s="61"/>
      <c r="C13" s="61"/>
    </row>
    <row r="14" spans="1:3" ht="30" x14ac:dyDescent="0.4">
      <c r="A14" s="61"/>
      <c r="B14" s="61"/>
      <c r="C14" s="61"/>
    </row>
    <row r="15" spans="1:3" ht="30" x14ac:dyDescent="0.4">
      <c r="A15" s="61"/>
      <c r="B15" s="61"/>
      <c r="C15" s="61"/>
    </row>
    <row r="16" spans="1:3" ht="30" x14ac:dyDescent="0.4">
      <c r="A16" s="61"/>
      <c r="B16" s="61"/>
      <c r="C16" s="61"/>
    </row>
    <row r="17" spans="1:3" ht="30" x14ac:dyDescent="0.4">
      <c r="A17" s="61"/>
      <c r="B17" s="61"/>
      <c r="C17" s="61"/>
    </row>
    <row r="18" spans="1:3" ht="30" x14ac:dyDescent="0.4">
      <c r="A18" s="61"/>
      <c r="B18" s="61"/>
      <c r="C18" s="61"/>
    </row>
    <row r="19" spans="1:3" ht="30" x14ac:dyDescent="0.4">
      <c r="A19" s="61"/>
      <c r="B19" s="61"/>
      <c r="C19" s="61"/>
    </row>
    <row r="20" spans="1:3" ht="30" x14ac:dyDescent="0.4">
      <c r="A20" s="61"/>
      <c r="B20" s="61"/>
      <c r="C20" s="61"/>
    </row>
    <row r="21" spans="1:3" ht="30" x14ac:dyDescent="0.4">
      <c r="A21" s="61"/>
      <c r="B21" s="61"/>
      <c r="C21" s="61"/>
    </row>
    <row r="22" spans="1:3" ht="30" x14ac:dyDescent="0.4">
      <c r="A22" s="61"/>
      <c r="B22" s="61"/>
      <c r="C22" s="61"/>
    </row>
    <row r="23" spans="1:3" ht="30" x14ac:dyDescent="0.4">
      <c r="A23" s="61"/>
      <c r="B23" s="61"/>
      <c r="C23" s="61"/>
    </row>
    <row r="24" spans="1:3" ht="30" x14ac:dyDescent="0.4">
      <c r="A24" s="61"/>
      <c r="B24" s="61"/>
      <c r="C24" s="61"/>
    </row>
    <row r="25" spans="1:3" ht="30" x14ac:dyDescent="0.4">
      <c r="A25" s="61"/>
      <c r="B25" s="61"/>
      <c r="C25" s="61"/>
    </row>
    <row r="26" spans="1:3" ht="30" x14ac:dyDescent="0.4">
      <c r="A26" s="61"/>
      <c r="B26" s="61"/>
      <c r="C26" s="61"/>
    </row>
    <row r="27" spans="1:3" ht="30" x14ac:dyDescent="0.4">
      <c r="A27" s="61"/>
      <c r="B27" s="61"/>
      <c r="C27" s="61"/>
    </row>
    <row r="28" spans="1:3" ht="30" x14ac:dyDescent="0.4">
      <c r="A28" s="61"/>
      <c r="B28" s="61"/>
      <c r="C28" s="61"/>
    </row>
    <row r="29" spans="1:3" ht="30" x14ac:dyDescent="0.4">
      <c r="A29" s="61"/>
      <c r="B29" s="61"/>
      <c r="C29" s="61"/>
    </row>
    <row r="30" spans="1:3" ht="30" x14ac:dyDescent="0.4">
      <c r="A30" s="61"/>
      <c r="B30" s="61"/>
      <c r="C30" s="61"/>
    </row>
    <row r="31" spans="1:3" ht="30" x14ac:dyDescent="0.4">
      <c r="A31" s="61"/>
      <c r="B31" s="61"/>
      <c r="C31" s="61"/>
    </row>
    <row r="32" spans="1:3" ht="30" x14ac:dyDescent="0.4">
      <c r="A32" s="61"/>
      <c r="B32" s="61"/>
      <c r="C32" s="61"/>
    </row>
    <row r="33" spans="1:3" ht="30" x14ac:dyDescent="0.4">
      <c r="A33" s="61"/>
      <c r="B33" s="61"/>
      <c r="C33" s="61"/>
    </row>
    <row r="34" spans="1:3" ht="30" x14ac:dyDescent="0.4">
      <c r="A34" s="61"/>
      <c r="B34" s="61"/>
      <c r="C34" s="61"/>
    </row>
    <row r="35" spans="1:3" ht="30" x14ac:dyDescent="0.4">
      <c r="A35" s="61"/>
      <c r="B35" s="61"/>
      <c r="C35" s="61"/>
    </row>
    <row r="36" spans="1:3" ht="30" x14ac:dyDescent="0.4">
      <c r="A36" s="61"/>
      <c r="B36" s="61"/>
      <c r="C36" s="61"/>
    </row>
    <row r="37" spans="1:3" ht="30" x14ac:dyDescent="0.4">
      <c r="A37" s="61"/>
      <c r="B37" s="61"/>
      <c r="C37" s="61"/>
    </row>
  </sheetData>
  <mergeCells count="4">
    <mergeCell ref="A1:C1"/>
    <mergeCell ref="A2:C2"/>
    <mergeCell ref="A3:C3"/>
    <mergeCell ref="A4:C37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 x14ac:dyDescent="0.2"/>
    <row r="5" spans="1:10" ht="14.45" customHeight="1" x14ac:dyDescent="0.2">
      <c r="A5" s="1" t="s">
        <v>177</v>
      </c>
      <c r="B5" s="49" t="s">
        <v>178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>
      <c r="D6" s="50" t="s">
        <v>114</v>
      </c>
      <c r="E6" s="50"/>
      <c r="F6" s="50"/>
      <c r="H6" s="50" t="s">
        <v>115</v>
      </c>
      <c r="I6" s="50"/>
      <c r="J6" s="50"/>
    </row>
    <row r="7" spans="1:10" ht="36.4" customHeight="1" x14ac:dyDescent="0.2">
      <c r="A7" s="50" t="s">
        <v>179</v>
      </c>
      <c r="B7" s="50"/>
      <c r="D7" s="20" t="s">
        <v>180</v>
      </c>
      <c r="E7" s="3"/>
      <c r="F7" s="20" t="s">
        <v>181</v>
      </c>
      <c r="H7" s="20" t="s">
        <v>180</v>
      </c>
      <c r="I7" s="3"/>
      <c r="J7" s="20" t="s">
        <v>181</v>
      </c>
    </row>
    <row r="8" spans="1:10" ht="21.75" customHeight="1" x14ac:dyDescent="0.2">
      <c r="A8" s="65" t="s">
        <v>142</v>
      </c>
      <c r="B8" s="65"/>
      <c r="D8" s="9">
        <v>22789</v>
      </c>
      <c r="F8" s="10"/>
      <c r="H8" s="9">
        <v>202344</v>
      </c>
      <c r="J8" s="10"/>
    </row>
    <row r="9" spans="1:10" ht="21.75" customHeight="1" x14ac:dyDescent="0.2">
      <c r="A9" s="54" t="s">
        <v>280</v>
      </c>
      <c r="B9" s="54"/>
      <c r="D9" s="9">
        <v>11651</v>
      </c>
      <c r="F9" s="10"/>
      <c r="H9" s="9">
        <v>186650</v>
      </c>
      <c r="J9" s="10"/>
    </row>
    <row r="10" spans="1:10" ht="21.75" customHeight="1" x14ac:dyDescent="0.2">
      <c r="A10" s="54" t="s">
        <v>281</v>
      </c>
      <c r="B10" s="54"/>
      <c r="D10" s="9">
        <v>11501147</v>
      </c>
      <c r="F10" s="10"/>
      <c r="H10" s="9">
        <v>67104653</v>
      </c>
      <c r="J10" s="10"/>
    </row>
    <row r="11" spans="1:10" ht="21.75" customHeight="1" x14ac:dyDescent="0.2">
      <c r="A11" s="54" t="s">
        <v>282</v>
      </c>
      <c r="B11" s="54"/>
      <c r="D11" s="9">
        <v>11145</v>
      </c>
      <c r="F11" s="10"/>
      <c r="H11" s="9">
        <v>132898</v>
      </c>
      <c r="J11" s="10"/>
    </row>
    <row r="12" spans="1:10" ht="21.75" customHeight="1" x14ac:dyDescent="0.2">
      <c r="A12" s="59" t="s">
        <v>65</v>
      </c>
      <c r="B12" s="59"/>
      <c r="D12" s="16">
        <f>SUM(D8:D11)</f>
        <v>11546732</v>
      </c>
      <c r="F12" s="16"/>
      <c r="H12" s="16">
        <f>SUM(H8:H11)</f>
        <v>67626545</v>
      </c>
      <c r="J12" s="16"/>
    </row>
  </sheetData>
  <mergeCells count="12">
    <mergeCell ref="A12:B12"/>
    <mergeCell ref="A8:B8"/>
    <mergeCell ref="A7:B7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view="pageBreakPreview" zoomScale="60" zoomScaleNormal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8" t="s">
        <v>0</v>
      </c>
      <c r="B1" s="48"/>
      <c r="C1" s="48"/>
      <c r="D1" s="48"/>
      <c r="E1" s="48"/>
      <c r="F1" s="48"/>
    </row>
    <row r="2" spans="1:6" ht="21.75" customHeight="1" x14ac:dyDescent="0.2">
      <c r="A2" s="48" t="s">
        <v>96</v>
      </c>
      <c r="B2" s="48"/>
      <c r="C2" s="48"/>
      <c r="D2" s="48"/>
      <c r="E2" s="48"/>
      <c r="F2" s="48"/>
    </row>
    <row r="3" spans="1:6" ht="21.75" customHeight="1" x14ac:dyDescent="0.2">
      <c r="A3" s="48" t="s">
        <v>2</v>
      </c>
      <c r="B3" s="48"/>
      <c r="C3" s="48"/>
      <c r="D3" s="48"/>
      <c r="E3" s="48"/>
      <c r="F3" s="48"/>
    </row>
    <row r="4" spans="1:6" ht="14.45" customHeight="1" x14ac:dyDescent="0.2"/>
    <row r="5" spans="1:6" ht="29.1" customHeight="1" x14ac:dyDescent="0.2">
      <c r="A5" s="1" t="s">
        <v>182</v>
      </c>
      <c r="B5" s="49" t="s">
        <v>110</v>
      </c>
      <c r="C5" s="49"/>
      <c r="D5" s="49"/>
      <c r="E5" s="49"/>
      <c r="F5" s="49"/>
    </row>
    <row r="6" spans="1:6" ht="14.45" customHeight="1" x14ac:dyDescent="0.2">
      <c r="D6" s="2" t="s">
        <v>114</v>
      </c>
      <c r="F6" s="2" t="s">
        <v>9</v>
      </c>
    </row>
    <row r="7" spans="1:6" ht="18" customHeight="1" x14ac:dyDescent="0.2">
      <c r="A7" s="50" t="s">
        <v>110</v>
      </c>
      <c r="B7" s="50"/>
      <c r="D7" s="4" t="s">
        <v>93</v>
      </c>
      <c r="F7" s="4" t="s">
        <v>93</v>
      </c>
    </row>
    <row r="8" spans="1:6" ht="21.75" customHeight="1" x14ac:dyDescent="0.2">
      <c r="A8" s="52" t="s">
        <v>110</v>
      </c>
      <c r="B8" s="52"/>
      <c r="D8" s="22">
        <v>-630</v>
      </c>
      <c r="F8" s="6">
        <v>113335282</v>
      </c>
    </row>
    <row r="9" spans="1:6" ht="21.75" customHeight="1" x14ac:dyDescent="0.2">
      <c r="A9" s="54" t="s">
        <v>183</v>
      </c>
      <c r="B9" s="54"/>
      <c r="D9" s="9">
        <v>0</v>
      </c>
      <c r="F9" s="9">
        <v>0</v>
      </c>
    </row>
    <row r="10" spans="1:6" ht="21.75" customHeight="1" x14ac:dyDescent="0.2">
      <c r="A10" s="57" t="s">
        <v>184</v>
      </c>
      <c r="B10" s="57"/>
      <c r="D10" s="13">
        <v>475896559</v>
      </c>
      <c r="F10" s="13">
        <v>3126402411</v>
      </c>
    </row>
    <row r="11" spans="1:6" ht="21.75" customHeight="1" thickBot="1" x14ac:dyDescent="0.25">
      <c r="A11" s="59" t="s">
        <v>65</v>
      </c>
      <c r="B11" s="59"/>
      <c r="D11" s="16">
        <f>SUM(D8:D10)</f>
        <v>475895929</v>
      </c>
      <c r="F11" s="16">
        <f>SUM(F8:F10)</f>
        <v>3239737693</v>
      </c>
    </row>
    <row r="12" spans="1:6" ht="16.5" thickTop="1" x14ac:dyDescent="0.2">
      <c r="A12" s="70" t="s">
        <v>284</v>
      </c>
      <c r="B12" s="70"/>
    </row>
  </sheetData>
  <mergeCells count="10">
    <mergeCell ref="A8:B8"/>
    <mergeCell ref="A9:B9"/>
    <mergeCell ref="A10:B10"/>
    <mergeCell ref="A11:B11"/>
    <mergeCell ref="A12:B12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8"/>
  <sheetViews>
    <sheetView rightToLeft="1" view="pageBreakPreview" zoomScale="60" zoomScaleNormal="100" workbookViewId="0">
      <selection sqref="A1:S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20.42578125" customWidth="1"/>
    <col min="4" max="4" width="1.28515625" customWidth="1"/>
    <col min="5" max="5" width="28.140625" bestFit="1" customWidth="1"/>
    <col min="6" max="6" width="1.28515625" customWidth="1"/>
    <col min="7" max="7" width="22.140625" customWidth="1"/>
    <col min="8" max="8" width="1.28515625" customWidth="1"/>
    <col min="9" max="9" width="19" bestFit="1" customWidth="1"/>
    <col min="10" max="10" width="1.28515625" customWidth="1"/>
    <col min="11" max="11" width="13.4257812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4257812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4.45" customHeight="1" x14ac:dyDescent="0.2"/>
    <row r="5" spans="1:19" ht="14.45" customHeight="1" x14ac:dyDescent="0.2">
      <c r="A5" s="49" t="s">
        <v>117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4.45" customHeight="1" x14ac:dyDescent="0.2">
      <c r="A6" s="50" t="s">
        <v>66</v>
      </c>
      <c r="C6" s="50" t="s">
        <v>185</v>
      </c>
      <c r="D6" s="50"/>
      <c r="E6" s="50"/>
      <c r="F6" s="50"/>
      <c r="G6" s="50"/>
      <c r="I6" s="50" t="s">
        <v>114</v>
      </c>
      <c r="J6" s="50"/>
      <c r="K6" s="50"/>
      <c r="L6" s="50"/>
      <c r="M6" s="50"/>
      <c r="O6" s="50" t="s">
        <v>115</v>
      </c>
      <c r="P6" s="50"/>
      <c r="Q6" s="50"/>
      <c r="R6" s="50"/>
      <c r="S6" s="50"/>
    </row>
    <row r="7" spans="1:19" ht="29.1" customHeight="1" x14ac:dyDescent="0.2">
      <c r="A7" s="50"/>
      <c r="C7" s="20" t="s">
        <v>186</v>
      </c>
      <c r="D7" s="3"/>
      <c r="E7" s="20" t="s">
        <v>187</v>
      </c>
      <c r="F7" s="3"/>
      <c r="G7" s="20" t="s">
        <v>188</v>
      </c>
      <c r="I7" s="20" t="s">
        <v>189</v>
      </c>
      <c r="J7" s="3"/>
      <c r="K7" s="20" t="s">
        <v>190</v>
      </c>
      <c r="L7" s="3"/>
      <c r="M7" s="20" t="s">
        <v>191</v>
      </c>
      <c r="O7" s="20" t="s">
        <v>189</v>
      </c>
      <c r="P7" s="3"/>
      <c r="Q7" s="20" t="s">
        <v>190</v>
      </c>
      <c r="R7" s="3"/>
      <c r="S7" s="20" t="s">
        <v>191</v>
      </c>
    </row>
    <row r="8" spans="1:19" ht="21.75" customHeight="1" x14ac:dyDescent="0.2">
      <c r="A8" s="5" t="s">
        <v>47</v>
      </c>
      <c r="C8" s="5" t="s">
        <v>192</v>
      </c>
      <c r="E8" s="6">
        <v>6000000</v>
      </c>
      <c r="G8" s="6">
        <v>450</v>
      </c>
      <c r="I8" s="6">
        <v>0</v>
      </c>
      <c r="K8" s="6">
        <v>0</v>
      </c>
      <c r="M8" s="6">
        <v>0</v>
      </c>
      <c r="O8" s="6">
        <v>2700000000</v>
      </c>
      <c r="Q8" s="6">
        <v>0</v>
      </c>
      <c r="S8" s="6">
        <v>2700000000</v>
      </c>
    </row>
    <row r="9" spans="1:19" ht="21.75" customHeight="1" x14ac:dyDescent="0.2">
      <c r="A9" s="8" t="s">
        <v>36</v>
      </c>
      <c r="C9" s="8" t="s">
        <v>193</v>
      </c>
      <c r="E9" s="9">
        <v>5000000</v>
      </c>
      <c r="G9" s="9">
        <v>1100</v>
      </c>
      <c r="I9" s="9">
        <v>0</v>
      </c>
      <c r="K9" s="9">
        <v>0</v>
      </c>
      <c r="M9" s="9">
        <v>0</v>
      </c>
      <c r="O9" s="9">
        <v>5500000000</v>
      </c>
      <c r="Q9" s="9">
        <v>0</v>
      </c>
      <c r="S9" s="9">
        <v>5500000000</v>
      </c>
    </row>
    <row r="10" spans="1:19" ht="21.75" customHeight="1" x14ac:dyDescent="0.2">
      <c r="A10" s="8" t="s">
        <v>37</v>
      </c>
      <c r="C10" s="8" t="s">
        <v>194</v>
      </c>
      <c r="E10" s="9">
        <v>5000000</v>
      </c>
      <c r="G10" s="9">
        <v>1170</v>
      </c>
      <c r="I10" s="9">
        <v>0</v>
      </c>
      <c r="K10" s="9">
        <v>0</v>
      </c>
      <c r="M10" s="9">
        <v>0</v>
      </c>
      <c r="O10" s="9">
        <v>5850000000</v>
      </c>
      <c r="Q10" s="9">
        <v>0</v>
      </c>
      <c r="S10" s="9">
        <v>5850000000</v>
      </c>
    </row>
    <row r="11" spans="1:19" ht="21.75" customHeight="1" x14ac:dyDescent="0.2">
      <c r="A11" s="8" t="s">
        <v>53</v>
      </c>
      <c r="C11" s="8" t="s">
        <v>195</v>
      </c>
      <c r="E11" s="9">
        <v>3000000</v>
      </c>
      <c r="G11" s="9">
        <v>370</v>
      </c>
      <c r="I11" s="9">
        <v>0</v>
      </c>
      <c r="K11" s="9">
        <v>0</v>
      </c>
      <c r="M11" s="9">
        <v>0</v>
      </c>
      <c r="O11" s="9">
        <v>1110000000</v>
      </c>
      <c r="Q11" s="9">
        <v>0</v>
      </c>
      <c r="S11" s="9">
        <v>1110000000</v>
      </c>
    </row>
    <row r="12" spans="1:19" ht="21.75" customHeight="1" x14ac:dyDescent="0.2">
      <c r="A12" s="8" t="s">
        <v>19</v>
      </c>
      <c r="C12" s="8" t="s">
        <v>196</v>
      </c>
      <c r="E12" s="9">
        <v>4000000</v>
      </c>
      <c r="G12" s="9">
        <v>135</v>
      </c>
      <c r="I12" s="9">
        <v>0</v>
      </c>
      <c r="K12" s="9">
        <v>0</v>
      </c>
      <c r="M12" s="9">
        <v>0</v>
      </c>
      <c r="O12" s="9">
        <v>540000000</v>
      </c>
      <c r="Q12" s="9">
        <v>0</v>
      </c>
      <c r="S12" s="9">
        <v>540000000</v>
      </c>
    </row>
    <row r="13" spans="1:19" ht="21.75" customHeight="1" x14ac:dyDescent="0.2">
      <c r="A13" s="8" t="s">
        <v>163</v>
      </c>
      <c r="C13" s="8" t="s">
        <v>195</v>
      </c>
      <c r="E13" s="9">
        <v>10000000</v>
      </c>
      <c r="G13" s="9">
        <v>115</v>
      </c>
      <c r="I13" s="9">
        <v>0</v>
      </c>
      <c r="K13" s="9">
        <v>0</v>
      </c>
      <c r="M13" s="9">
        <v>0</v>
      </c>
      <c r="O13" s="9">
        <v>1150000000</v>
      </c>
      <c r="Q13" s="9">
        <v>0</v>
      </c>
      <c r="S13" s="9">
        <v>1150000000</v>
      </c>
    </row>
    <row r="14" spans="1:19" ht="21.75" customHeight="1" x14ac:dyDescent="0.2">
      <c r="A14" s="8" t="s">
        <v>42</v>
      </c>
      <c r="C14" s="8" t="s">
        <v>197</v>
      </c>
      <c r="E14" s="9">
        <v>1400000</v>
      </c>
      <c r="G14" s="9">
        <v>955</v>
      </c>
      <c r="I14" s="9">
        <v>0</v>
      </c>
      <c r="K14" s="9">
        <v>0</v>
      </c>
      <c r="M14" s="9">
        <v>0</v>
      </c>
      <c r="O14" s="9">
        <v>1337000000</v>
      </c>
      <c r="Q14" s="9">
        <v>0</v>
      </c>
      <c r="S14" s="9">
        <v>1337000000</v>
      </c>
    </row>
    <row r="15" spans="1:19" ht="21.75" customHeight="1" x14ac:dyDescent="0.2">
      <c r="A15" s="8" t="s">
        <v>143</v>
      </c>
      <c r="C15" s="8" t="s">
        <v>198</v>
      </c>
      <c r="E15" s="9">
        <v>1700000</v>
      </c>
      <c r="G15" s="9">
        <v>1</v>
      </c>
      <c r="I15" s="9">
        <v>0</v>
      </c>
      <c r="K15" s="9">
        <v>0</v>
      </c>
      <c r="M15" s="9">
        <v>0</v>
      </c>
      <c r="O15" s="9">
        <v>1700000</v>
      </c>
      <c r="Q15" s="9">
        <v>0</v>
      </c>
      <c r="S15" s="9">
        <v>1700000</v>
      </c>
    </row>
    <row r="16" spans="1:19" ht="21.75" customHeight="1" x14ac:dyDescent="0.2">
      <c r="A16" s="8" t="s">
        <v>127</v>
      </c>
      <c r="C16" s="8" t="s">
        <v>195</v>
      </c>
      <c r="E16" s="9">
        <v>7000000</v>
      </c>
      <c r="G16" s="9">
        <v>55</v>
      </c>
      <c r="I16" s="9">
        <v>0</v>
      </c>
      <c r="K16" s="9">
        <v>0</v>
      </c>
      <c r="M16" s="9">
        <v>0</v>
      </c>
      <c r="O16" s="9">
        <v>385000000</v>
      </c>
      <c r="Q16" s="9">
        <v>0</v>
      </c>
      <c r="S16" s="9">
        <v>385000000</v>
      </c>
    </row>
    <row r="17" spans="1:19" ht="21.75" customHeight="1" x14ac:dyDescent="0.2">
      <c r="A17" s="8" t="s">
        <v>51</v>
      </c>
      <c r="C17" s="8" t="s">
        <v>199</v>
      </c>
      <c r="E17" s="9">
        <v>3389373</v>
      </c>
      <c r="G17" s="9">
        <v>180</v>
      </c>
      <c r="I17" s="9">
        <v>610087140</v>
      </c>
      <c r="K17" s="9">
        <v>81465642</v>
      </c>
      <c r="M17" s="9">
        <v>528621498</v>
      </c>
      <c r="O17" s="9">
        <v>610087140</v>
      </c>
      <c r="Q17" s="9">
        <v>81465642</v>
      </c>
      <c r="S17" s="9">
        <v>528621498</v>
      </c>
    </row>
    <row r="18" spans="1:19" ht="21.75" customHeight="1" x14ac:dyDescent="0.2">
      <c r="A18" s="8" t="s">
        <v>40</v>
      </c>
      <c r="C18" s="8" t="s">
        <v>195</v>
      </c>
      <c r="E18" s="9">
        <v>1700000</v>
      </c>
      <c r="G18" s="9">
        <v>2070</v>
      </c>
      <c r="I18" s="9">
        <v>0</v>
      </c>
      <c r="K18" s="9">
        <v>0</v>
      </c>
      <c r="M18" s="9">
        <v>0</v>
      </c>
      <c r="O18" s="9">
        <v>3519000000</v>
      </c>
      <c r="Q18" s="9">
        <v>0</v>
      </c>
      <c r="S18" s="9">
        <v>3519000000</v>
      </c>
    </row>
    <row r="19" spans="1:19" ht="21.75" customHeight="1" x14ac:dyDescent="0.2">
      <c r="A19" s="8" t="s">
        <v>55</v>
      </c>
      <c r="C19" s="8" t="s">
        <v>200</v>
      </c>
      <c r="E19" s="9">
        <v>2000000</v>
      </c>
      <c r="G19" s="9">
        <v>1240</v>
      </c>
      <c r="I19" s="9">
        <v>2480000000</v>
      </c>
      <c r="K19" s="9">
        <v>345094340</v>
      </c>
      <c r="M19" s="9">
        <v>2134905660</v>
      </c>
      <c r="O19" s="9">
        <v>2480000000</v>
      </c>
      <c r="Q19" s="9">
        <v>345094340</v>
      </c>
      <c r="S19" s="9">
        <v>2134905660</v>
      </c>
    </row>
    <row r="20" spans="1:19" ht="21.75" customHeight="1" x14ac:dyDescent="0.2">
      <c r="A20" s="8" t="s">
        <v>23</v>
      </c>
      <c r="C20" s="8" t="s">
        <v>201</v>
      </c>
      <c r="E20" s="9">
        <v>7000000</v>
      </c>
      <c r="G20" s="9">
        <v>360</v>
      </c>
      <c r="I20" s="9">
        <v>0</v>
      </c>
      <c r="K20" s="9">
        <v>0</v>
      </c>
      <c r="M20" s="9">
        <v>0</v>
      </c>
      <c r="O20" s="9">
        <v>2520000000</v>
      </c>
      <c r="Q20" s="9">
        <v>0</v>
      </c>
      <c r="S20" s="9">
        <v>2520000000</v>
      </c>
    </row>
    <row r="21" spans="1:19" ht="21.75" customHeight="1" x14ac:dyDescent="0.2">
      <c r="A21" s="8" t="s">
        <v>52</v>
      </c>
      <c r="C21" s="8" t="s">
        <v>202</v>
      </c>
      <c r="E21" s="9">
        <v>11000000</v>
      </c>
      <c r="G21" s="9">
        <v>380</v>
      </c>
      <c r="I21" s="9">
        <v>0</v>
      </c>
      <c r="K21" s="9">
        <v>0</v>
      </c>
      <c r="M21" s="9">
        <v>0</v>
      </c>
      <c r="O21" s="9">
        <v>4180000000</v>
      </c>
      <c r="Q21" s="9">
        <v>0</v>
      </c>
      <c r="S21" s="9">
        <v>4180000000</v>
      </c>
    </row>
    <row r="22" spans="1:19" ht="21.75" customHeight="1" x14ac:dyDescent="0.2">
      <c r="A22" s="8" t="s">
        <v>20</v>
      </c>
      <c r="C22" s="8" t="s">
        <v>203</v>
      </c>
      <c r="E22" s="9">
        <v>8800000</v>
      </c>
      <c r="G22" s="9">
        <v>54</v>
      </c>
      <c r="I22" s="9">
        <v>0</v>
      </c>
      <c r="K22" s="9">
        <v>0</v>
      </c>
      <c r="M22" s="9">
        <v>0</v>
      </c>
      <c r="O22" s="9">
        <v>475200000</v>
      </c>
      <c r="Q22" s="9">
        <v>0</v>
      </c>
      <c r="S22" s="9">
        <v>475200000</v>
      </c>
    </row>
    <row r="23" spans="1:19" ht="21.75" customHeight="1" x14ac:dyDescent="0.2">
      <c r="A23" s="8" t="s">
        <v>48</v>
      </c>
      <c r="C23" s="8" t="s">
        <v>204</v>
      </c>
      <c r="E23" s="9">
        <v>12000000</v>
      </c>
      <c r="G23" s="9">
        <v>280</v>
      </c>
      <c r="I23" s="9">
        <v>0</v>
      </c>
      <c r="K23" s="9">
        <v>0</v>
      </c>
      <c r="M23" s="9">
        <v>0</v>
      </c>
      <c r="O23" s="9">
        <v>3360000000</v>
      </c>
      <c r="Q23" s="9">
        <v>0</v>
      </c>
      <c r="S23" s="9">
        <v>3360000000</v>
      </c>
    </row>
    <row r="24" spans="1:19" ht="21.75" customHeight="1" x14ac:dyDescent="0.2">
      <c r="A24" s="8" t="s">
        <v>50</v>
      </c>
      <c r="C24" s="8" t="s">
        <v>205</v>
      </c>
      <c r="E24" s="9">
        <v>6600000</v>
      </c>
      <c r="G24" s="9">
        <v>7</v>
      </c>
      <c r="I24" s="9">
        <v>0</v>
      </c>
      <c r="K24" s="9">
        <v>0</v>
      </c>
      <c r="M24" s="9">
        <v>0</v>
      </c>
      <c r="O24" s="9">
        <v>46200000</v>
      </c>
      <c r="Q24" s="9">
        <v>0</v>
      </c>
      <c r="S24" s="9">
        <v>46200000</v>
      </c>
    </row>
    <row r="25" spans="1:19" ht="21.75" customHeight="1" x14ac:dyDescent="0.2">
      <c r="A25" s="8" t="s">
        <v>39</v>
      </c>
      <c r="C25" s="8" t="s">
        <v>206</v>
      </c>
      <c r="E25" s="9">
        <v>550000</v>
      </c>
      <c r="G25" s="9">
        <v>6810</v>
      </c>
      <c r="I25" s="9">
        <v>0</v>
      </c>
      <c r="K25" s="9">
        <v>0</v>
      </c>
      <c r="M25" s="9">
        <v>0</v>
      </c>
      <c r="O25" s="9">
        <v>3745500000</v>
      </c>
      <c r="Q25" s="9">
        <v>0</v>
      </c>
      <c r="S25" s="9">
        <v>3745500000</v>
      </c>
    </row>
    <row r="26" spans="1:19" ht="21.75" customHeight="1" x14ac:dyDescent="0.2">
      <c r="A26" s="8" t="s">
        <v>130</v>
      </c>
      <c r="C26" s="8" t="s">
        <v>207</v>
      </c>
      <c r="E26" s="9">
        <v>1000000</v>
      </c>
      <c r="G26" s="9">
        <v>155</v>
      </c>
      <c r="I26" s="9">
        <v>0</v>
      </c>
      <c r="K26" s="9">
        <v>0</v>
      </c>
      <c r="M26" s="9">
        <v>0</v>
      </c>
      <c r="O26" s="9">
        <v>155000000</v>
      </c>
      <c r="Q26" s="9">
        <v>0</v>
      </c>
      <c r="S26" s="9">
        <v>155000000</v>
      </c>
    </row>
    <row r="27" spans="1:19" ht="21.75" customHeight="1" x14ac:dyDescent="0.2">
      <c r="A27" s="8" t="s">
        <v>63</v>
      </c>
      <c r="C27" s="8" t="s">
        <v>208</v>
      </c>
      <c r="E27" s="9">
        <v>1100000</v>
      </c>
      <c r="G27" s="9">
        <v>970</v>
      </c>
      <c r="I27" s="9">
        <v>0</v>
      </c>
      <c r="K27" s="9">
        <v>0</v>
      </c>
      <c r="M27" s="9">
        <v>0</v>
      </c>
      <c r="O27" s="9">
        <v>1067000000</v>
      </c>
      <c r="Q27" s="9">
        <v>0</v>
      </c>
      <c r="S27" s="9">
        <v>1067000000</v>
      </c>
    </row>
    <row r="28" spans="1:19" ht="21.75" customHeight="1" x14ac:dyDescent="0.2">
      <c r="A28" s="8" t="s">
        <v>60</v>
      </c>
      <c r="C28" s="8" t="s">
        <v>209</v>
      </c>
      <c r="E28" s="9">
        <v>22000</v>
      </c>
      <c r="G28" s="9">
        <v>38000</v>
      </c>
      <c r="I28" s="9">
        <v>0</v>
      </c>
      <c r="K28" s="9">
        <v>0</v>
      </c>
      <c r="M28" s="9">
        <v>0</v>
      </c>
      <c r="O28" s="9">
        <v>836000000</v>
      </c>
      <c r="Q28" s="9">
        <v>0</v>
      </c>
      <c r="S28" s="9">
        <v>836000000</v>
      </c>
    </row>
    <row r="29" spans="1:19" ht="21.75" customHeight="1" x14ac:dyDescent="0.2">
      <c r="A29" s="8" t="s">
        <v>49</v>
      </c>
      <c r="C29" s="8" t="s">
        <v>210</v>
      </c>
      <c r="E29" s="9">
        <v>500000</v>
      </c>
      <c r="G29" s="9">
        <v>8700</v>
      </c>
      <c r="I29" s="9">
        <v>0</v>
      </c>
      <c r="K29" s="9">
        <v>0</v>
      </c>
      <c r="M29" s="9">
        <v>0</v>
      </c>
      <c r="O29" s="9">
        <v>4350000000</v>
      </c>
      <c r="Q29" s="9">
        <v>0</v>
      </c>
      <c r="S29" s="9">
        <v>4350000000</v>
      </c>
    </row>
    <row r="30" spans="1:19" ht="21.75" customHeight="1" x14ac:dyDescent="0.2">
      <c r="A30" s="8" t="s">
        <v>43</v>
      </c>
      <c r="C30" s="8" t="s">
        <v>211</v>
      </c>
      <c r="E30" s="9">
        <v>4000000</v>
      </c>
      <c r="G30" s="9">
        <v>510</v>
      </c>
      <c r="I30" s="9">
        <v>0</v>
      </c>
      <c r="K30" s="9">
        <v>0</v>
      </c>
      <c r="M30" s="9">
        <v>0</v>
      </c>
      <c r="O30" s="9">
        <v>2040000000</v>
      </c>
      <c r="Q30" s="9">
        <v>0</v>
      </c>
      <c r="S30" s="9">
        <v>2040000000</v>
      </c>
    </row>
    <row r="31" spans="1:19" ht="21.75" customHeight="1" x14ac:dyDescent="0.2">
      <c r="A31" s="8" t="s">
        <v>31</v>
      </c>
      <c r="C31" s="8" t="s">
        <v>212</v>
      </c>
      <c r="E31" s="9">
        <v>1700000</v>
      </c>
      <c r="G31" s="9">
        <v>2000</v>
      </c>
      <c r="I31" s="9">
        <v>0</v>
      </c>
      <c r="K31" s="9">
        <v>0</v>
      </c>
      <c r="M31" s="9">
        <v>0</v>
      </c>
      <c r="O31" s="9">
        <v>3400000000</v>
      </c>
      <c r="Q31" s="9">
        <v>0</v>
      </c>
      <c r="S31" s="9">
        <v>3400000000</v>
      </c>
    </row>
    <row r="32" spans="1:19" ht="21.75" customHeight="1" x14ac:dyDescent="0.2">
      <c r="A32" s="8" t="s">
        <v>35</v>
      </c>
      <c r="C32" s="8" t="s">
        <v>209</v>
      </c>
      <c r="E32" s="9">
        <v>1000000</v>
      </c>
      <c r="G32" s="9">
        <v>3800</v>
      </c>
      <c r="I32" s="9">
        <v>0</v>
      </c>
      <c r="K32" s="9">
        <v>0</v>
      </c>
      <c r="M32" s="9">
        <v>0</v>
      </c>
      <c r="O32" s="9">
        <v>3800000000</v>
      </c>
      <c r="Q32" s="9">
        <v>0</v>
      </c>
      <c r="S32" s="9">
        <v>3800000000</v>
      </c>
    </row>
    <row r="33" spans="1:19" ht="21.75" customHeight="1" x14ac:dyDescent="0.2">
      <c r="A33" s="8" t="s">
        <v>54</v>
      </c>
      <c r="C33" s="8" t="s">
        <v>195</v>
      </c>
      <c r="E33" s="9">
        <v>5000000</v>
      </c>
      <c r="G33" s="9">
        <v>800</v>
      </c>
      <c r="I33" s="9">
        <v>0</v>
      </c>
      <c r="K33" s="9">
        <v>0</v>
      </c>
      <c r="M33" s="9">
        <v>0</v>
      </c>
      <c r="O33" s="9">
        <v>4000000000</v>
      </c>
      <c r="Q33" s="9">
        <v>0</v>
      </c>
      <c r="S33" s="9">
        <v>4000000000</v>
      </c>
    </row>
    <row r="34" spans="1:19" ht="21.75" customHeight="1" x14ac:dyDescent="0.2">
      <c r="A34" s="8" t="s">
        <v>123</v>
      </c>
      <c r="C34" s="8" t="s">
        <v>213</v>
      </c>
      <c r="E34" s="9">
        <v>2000000</v>
      </c>
      <c r="G34" s="9">
        <v>400</v>
      </c>
      <c r="I34" s="9">
        <v>0</v>
      </c>
      <c r="K34" s="9">
        <v>0</v>
      </c>
      <c r="M34" s="9">
        <v>0</v>
      </c>
      <c r="O34" s="9">
        <v>800000000</v>
      </c>
      <c r="Q34" s="9">
        <v>0</v>
      </c>
      <c r="S34" s="9">
        <v>800000000</v>
      </c>
    </row>
    <row r="35" spans="1:19" ht="21.75" customHeight="1" x14ac:dyDescent="0.2">
      <c r="A35" s="8" t="s">
        <v>33</v>
      </c>
      <c r="C35" s="8" t="s">
        <v>195</v>
      </c>
      <c r="E35" s="9">
        <v>6325000</v>
      </c>
      <c r="G35" s="9">
        <v>60</v>
      </c>
      <c r="I35" s="9">
        <v>0</v>
      </c>
      <c r="K35" s="9">
        <v>0</v>
      </c>
      <c r="M35" s="9">
        <v>0</v>
      </c>
      <c r="O35" s="9">
        <v>379500000</v>
      </c>
      <c r="Q35" s="9">
        <v>0</v>
      </c>
      <c r="S35" s="9">
        <v>379500000</v>
      </c>
    </row>
    <row r="36" spans="1:19" ht="21.75" customHeight="1" x14ac:dyDescent="0.2">
      <c r="A36" s="8" t="s">
        <v>45</v>
      </c>
      <c r="C36" s="8" t="s">
        <v>201</v>
      </c>
      <c r="E36" s="9">
        <v>1900000</v>
      </c>
      <c r="G36" s="9">
        <v>3000</v>
      </c>
      <c r="I36" s="9">
        <v>0</v>
      </c>
      <c r="K36" s="9">
        <v>0</v>
      </c>
      <c r="M36" s="9">
        <v>0</v>
      </c>
      <c r="O36" s="9">
        <v>5700000000</v>
      </c>
      <c r="Q36" s="9">
        <v>0</v>
      </c>
      <c r="S36" s="9">
        <v>5700000000</v>
      </c>
    </row>
    <row r="37" spans="1:19" ht="21.75" customHeight="1" x14ac:dyDescent="0.2">
      <c r="A37" s="8" t="s">
        <v>148</v>
      </c>
      <c r="C37" s="8" t="s">
        <v>195</v>
      </c>
      <c r="E37" s="9">
        <v>12000000</v>
      </c>
      <c r="G37" s="9">
        <v>160</v>
      </c>
      <c r="I37" s="9">
        <v>0</v>
      </c>
      <c r="K37" s="9">
        <v>0</v>
      </c>
      <c r="M37" s="9">
        <v>0</v>
      </c>
      <c r="O37" s="9">
        <v>1920000000</v>
      </c>
      <c r="Q37" s="9">
        <v>0</v>
      </c>
      <c r="S37" s="9">
        <v>1920000000</v>
      </c>
    </row>
    <row r="38" spans="1:19" ht="21.75" customHeight="1" x14ac:dyDescent="0.2">
      <c r="A38" s="8" t="s">
        <v>25</v>
      </c>
      <c r="C38" s="8" t="s">
        <v>214</v>
      </c>
      <c r="E38" s="9">
        <v>1400000</v>
      </c>
      <c r="G38" s="9">
        <v>5330</v>
      </c>
      <c r="I38" s="9">
        <v>0</v>
      </c>
      <c r="K38" s="9">
        <v>0</v>
      </c>
      <c r="M38" s="9">
        <v>0</v>
      </c>
      <c r="O38" s="9">
        <v>7462000000</v>
      </c>
      <c r="Q38" s="9">
        <v>0</v>
      </c>
      <c r="S38" s="9">
        <v>7462000000</v>
      </c>
    </row>
    <row r="39" spans="1:19" ht="21.75" customHeight="1" x14ac:dyDescent="0.2">
      <c r="A39" s="8" t="s">
        <v>156</v>
      </c>
      <c r="C39" s="8" t="s">
        <v>215</v>
      </c>
      <c r="E39" s="9">
        <v>7000000</v>
      </c>
      <c r="G39" s="9">
        <v>410</v>
      </c>
      <c r="I39" s="9">
        <v>0</v>
      </c>
      <c r="K39" s="9">
        <v>0</v>
      </c>
      <c r="M39" s="9">
        <v>0</v>
      </c>
      <c r="O39" s="9">
        <v>2870000000</v>
      </c>
      <c r="Q39" s="9">
        <v>0</v>
      </c>
      <c r="S39" s="9">
        <v>2870000000</v>
      </c>
    </row>
    <row r="40" spans="1:19" ht="21.75" customHeight="1" x14ac:dyDescent="0.2">
      <c r="A40" s="8" t="s">
        <v>27</v>
      </c>
      <c r="C40" s="8" t="s">
        <v>216</v>
      </c>
      <c r="E40" s="9">
        <v>200000</v>
      </c>
      <c r="G40" s="9">
        <v>10238</v>
      </c>
      <c r="I40" s="9">
        <v>0</v>
      </c>
      <c r="K40" s="9">
        <v>0</v>
      </c>
      <c r="M40" s="9">
        <v>0</v>
      </c>
      <c r="O40" s="9">
        <v>2047600000</v>
      </c>
      <c r="Q40" s="9">
        <v>0</v>
      </c>
      <c r="S40" s="9">
        <v>2047600000</v>
      </c>
    </row>
    <row r="41" spans="1:19" ht="21.75" customHeight="1" x14ac:dyDescent="0.2">
      <c r="A41" s="8" t="s">
        <v>34</v>
      </c>
      <c r="C41" s="8" t="s">
        <v>211</v>
      </c>
      <c r="E41" s="9">
        <v>30000000</v>
      </c>
      <c r="G41" s="9">
        <v>190</v>
      </c>
      <c r="I41" s="9">
        <v>0</v>
      </c>
      <c r="K41" s="9">
        <v>0</v>
      </c>
      <c r="M41" s="9">
        <v>0</v>
      </c>
      <c r="O41" s="9">
        <v>5700000000</v>
      </c>
      <c r="Q41" s="9">
        <v>0</v>
      </c>
      <c r="S41" s="9">
        <v>5700000000</v>
      </c>
    </row>
    <row r="42" spans="1:19" ht="21.75" customHeight="1" x14ac:dyDescent="0.2">
      <c r="A42" s="8" t="s">
        <v>38</v>
      </c>
      <c r="C42" s="8" t="s">
        <v>217</v>
      </c>
      <c r="E42" s="9">
        <v>2000000</v>
      </c>
      <c r="G42" s="9">
        <v>800</v>
      </c>
      <c r="I42" s="9">
        <v>0</v>
      </c>
      <c r="K42" s="9">
        <v>0</v>
      </c>
      <c r="M42" s="9">
        <v>0</v>
      </c>
      <c r="O42" s="9">
        <v>1600000000</v>
      </c>
      <c r="Q42" s="9">
        <v>0</v>
      </c>
      <c r="S42" s="9">
        <v>1600000000</v>
      </c>
    </row>
    <row r="43" spans="1:19" ht="21.75" customHeight="1" x14ac:dyDescent="0.2">
      <c r="A43" s="8" t="s">
        <v>152</v>
      </c>
      <c r="C43" s="8" t="s">
        <v>218</v>
      </c>
      <c r="E43" s="9">
        <v>5000000</v>
      </c>
      <c r="G43" s="9">
        <v>380</v>
      </c>
      <c r="I43" s="9">
        <v>0</v>
      </c>
      <c r="K43" s="9">
        <v>0</v>
      </c>
      <c r="M43" s="9">
        <v>0</v>
      </c>
      <c r="O43" s="9">
        <v>1900000000</v>
      </c>
      <c r="Q43" s="9">
        <v>0</v>
      </c>
      <c r="S43" s="9">
        <v>1900000000</v>
      </c>
    </row>
    <row r="44" spans="1:19" ht="21.75" customHeight="1" x14ac:dyDescent="0.2">
      <c r="A44" s="8" t="s">
        <v>135</v>
      </c>
      <c r="C44" s="8" t="s">
        <v>201</v>
      </c>
      <c r="E44" s="9">
        <v>4000000</v>
      </c>
      <c r="G44" s="9">
        <v>37</v>
      </c>
      <c r="I44" s="9">
        <v>0</v>
      </c>
      <c r="K44" s="9">
        <v>0</v>
      </c>
      <c r="M44" s="9">
        <v>0</v>
      </c>
      <c r="O44" s="9">
        <v>148000000</v>
      </c>
      <c r="Q44" s="9">
        <v>0</v>
      </c>
      <c r="S44" s="9">
        <v>148000000</v>
      </c>
    </row>
    <row r="45" spans="1:19" ht="21.75" customHeight="1" x14ac:dyDescent="0.2">
      <c r="A45" s="8" t="s">
        <v>26</v>
      </c>
      <c r="C45" s="8" t="s">
        <v>219</v>
      </c>
      <c r="E45" s="9">
        <v>7250000</v>
      </c>
      <c r="G45" s="9">
        <v>170</v>
      </c>
      <c r="I45" s="9">
        <v>0</v>
      </c>
      <c r="K45" s="9">
        <v>0</v>
      </c>
      <c r="M45" s="9">
        <v>0</v>
      </c>
      <c r="O45" s="9">
        <v>1232500000</v>
      </c>
      <c r="Q45" s="9">
        <v>0</v>
      </c>
      <c r="S45" s="9">
        <v>1232500000</v>
      </c>
    </row>
    <row r="46" spans="1:19" ht="21.75" customHeight="1" x14ac:dyDescent="0.2">
      <c r="A46" s="8" t="s">
        <v>137</v>
      </c>
      <c r="C46" s="8" t="s">
        <v>201</v>
      </c>
      <c r="E46" s="9">
        <v>6000000</v>
      </c>
      <c r="G46" s="9">
        <v>20</v>
      </c>
      <c r="I46" s="9">
        <v>0</v>
      </c>
      <c r="K46" s="9">
        <v>0</v>
      </c>
      <c r="M46" s="9">
        <v>0</v>
      </c>
      <c r="O46" s="9">
        <v>120000000</v>
      </c>
      <c r="Q46" s="9">
        <v>0</v>
      </c>
      <c r="S46" s="9">
        <v>120000000</v>
      </c>
    </row>
    <row r="47" spans="1:19" ht="21.75" customHeight="1" x14ac:dyDescent="0.2">
      <c r="A47" s="11" t="s">
        <v>29</v>
      </c>
      <c r="C47" s="11" t="s">
        <v>220</v>
      </c>
      <c r="E47" s="13">
        <v>1000000</v>
      </c>
      <c r="G47" s="13">
        <v>325</v>
      </c>
      <c r="I47" s="13">
        <v>0</v>
      </c>
      <c r="K47" s="13">
        <v>0</v>
      </c>
      <c r="M47" s="13">
        <v>0</v>
      </c>
      <c r="O47" s="13">
        <v>325000000</v>
      </c>
      <c r="Q47" s="13">
        <v>0</v>
      </c>
      <c r="S47" s="13">
        <v>325000000</v>
      </c>
    </row>
    <row r="48" spans="1:19" ht="21.75" customHeight="1" x14ac:dyDescent="0.2">
      <c r="A48" s="15" t="s">
        <v>65</v>
      </c>
      <c r="C48" s="16"/>
      <c r="E48" s="16"/>
      <c r="G48" s="16"/>
      <c r="I48" s="16">
        <f>SUM(I8:I47)</f>
        <v>3090087140</v>
      </c>
      <c r="K48" s="16">
        <f>SUM(K8:K47)</f>
        <v>426559982</v>
      </c>
      <c r="M48" s="16">
        <f>SUM(M8:M47)</f>
        <v>2663527158</v>
      </c>
      <c r="O48" s="16">
        <f>SUM(O8:O47)</f>
        <v>91362287140</v>
      </c>
      <c r="Q48" s="16">
        <f>SUM(Q8:Q47)</f>
        <v>426559982</v>
      </c>
      <c r="S48" s="16">
        <f>SUM(S8:S47)</f>
        <v>90935727158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6"/>
  <sheetViews>
    <sheetView rightToLeft="1" view="pageBreakPreview" zoomScale="60" zoomScaleNormal="100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5.42578125" customWidth="1"/>
    <col min="11" max="11" width="1.28515625" customWidth="1"/>
    <col min="12" max="12" width="12.28515625" customWidth="1"/>
    <col min="13" max="13" width="1.28515625" customWidth="1"/>
    <col min="14" max="14" width="15.5703125" customWidth="1"/>
    <col min="15" max="15" width="1.28515625" customWidth="1"/>
    <col min="16" max="16" width="18.140625" customWidth="1"/>
    <col min="17" max="17" width="1.28515625" customWidth="1"/>
    <col min="18" max="18" width="13.5703125" customWidth="1"/>
    <col min="19" max="19" width="1.28515625" customWidth="1"/>
    <col min="20" max="20" width="17.28515625" customWidth="1"/>
    <col min="21" max="21" width="0.28515625" customWidth="1"/>
  </cols>
  <sheetData>
    <row r="1" spans="1:2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4.45" customHeight="1" x14ac:dyDescent="0.2"/>
    <row r="5" spans="1:20" ht="14.45" customHeight="1" x14ac:dyDescent="0.2">
      <c r="A5" s="49" t="s">
        <v>221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4.45" customHeight="1" x14ac:dyDescent="0.2">
      <c r="A6" s="50" t="s">
        <v>99</v>
      </c>
      <c r="J6" s="50" t="s">
        <v>114</v>
      </c>
      <c r="K6" s="50"/>
      <c r="L6" s="50"/>
      <c r="M6" s="50"/>
      <c r="N6" s="50"/>
      <c r="P6" s="50" t="s">
        <v>115</v>
      </c>
      <c r="Q6" s="50"/>
      <c r="R6" s="50"/>
      <c r="S6" s="50"/>
      <c r="T6" s="50"/>
    </row>
    <row r="7" spans="1:20" ht="29.1" customHeight="1" x14ac:dyDescent="0.2">
      <c r="A7" s="50"/>
      <c r="C7" s="18" t="s">
        <v>222</v>
      </c>
      <c r="E7" s="71" t="s">
        <v>78</v>
      </c>
      <c r="F7" s="71"/>
      <c r="H7" s="18" t="s">
        <v>223</v>
      </c>
      <c r="J7" s="20" t="s">
        <v>224</v>
      </c>
      <c r="K7" s="3"/>
      <c r="L7" s="20" t="s">
        <v>190</v>
      </c>
      <c r="M7" s="3"/>
      <c r="N7" s="20" t="s">
        <v>225</v>
      </c>
      <c r="P7" s="20" t="s">
        <v>224</v>
      </c>
      <c r="Q7" s="3"/>
      <c r="R7" s="20" t="s">
        <v>190</v>
      </c>
      <c r="S7" s="3"/>
      <c r="T7" s="20" t="s">
        <v>225</v>
      </c>
    </row>
    <row r="8" spans="1:20" ht="21.75" customHeight="1" x14ac:dyDescent="0.2">
      <c r="A8" s="5" t="s">
        <v>84</v>
      </c>
      <c r="C8" s="3"/>
      <c r="E8" s="5" t="s">
        <v>86</v>
      </c>
      <c r="F8" s="3"/>
      <c r="H8" s="7">
        <v>23</v>
      </c>
      <c r="J8" s="6">
        <v>89795532</v>
      </c>
      <c r="L8" s="6">
        <v>0</v>
      </c>
      <c r="N8" s="6">
        <v>89795532</v>
      </c>
      <c r="P8" s="6">
        <v>463027505</v>
      </c>
      <c r="R8" s="6">
        <v>0</v>
      </c>
      <c r="T8" s="6">
        <v>463027505</v>
      </c>
    </row>
    <row r="9" spans="1:20" ht="21.75" customHeight="1" x14ac:dyDescent="0.2">
      <c r="A9" s="8" t="s">
        <v>171</v>
      </c>
      <c r="E9" s="8" t="s">
        <v>226</v>
      </c>
      <c r="H9" s="10">
        <v>23</v>
      </c>
      <c r="J9" s="9">
        <v>0</v>
      </c>
      <c r="L9" s="9">
        <v>0</v>
      </c>
      <c r="N9" s="9">
        <v>0</v>
      </c>
      <c r="P9" s="9">
        <v>480985685</v>
      </c>
      <c r="R9" s="9">
        <v>0</v>
      </c>
      <c r="T9" s="9">
        <v>480985685</v>
      </c>
    </row>
    <row r="10" spans="1:20" ht="21.75" customHeight="1" x14ac:dyDescent="0.2">
      <c r="A10" s="8" t="s">
        <v>87</v>
      </c>
      <c r="E10" s="8" t="s">
        <v>89</v>
      </c>
      <c r="H10" s="10">
        <v>12</v>
      </c>
      <c r="J10" s="9">
        <v>825369705</v>
      </c>
      <c r="L10" s="9">
        <v>0</v>
      </c>
      <c r="N10" s="9">
        <v>825369705</v>
      </c>
      <c r="P10" s="9">
        <v>825369705</v>
      </c>
      <c r="R10" s="9">
        <v>0</v>
      </c>
      <c r="T10" s="9">
        <v>825369705</v>
      </c>
    </row>
    <row r="11" spans="1:20" ht="21.75" customHeight="1" x14ac:dyDescent="0.2">
      <c r="A11" s="8" t="s">
        <v>173</v>
      </c>
      <c r="E11" s="8" t="s">
        <v>227</v>
      </c>
      <c r="H11" s="10">
        <v>23</v>
      </c>
      <c r="J11" s="9">
        <v>0</v>
      </c>
      <c r="L11" s="9">
        <v>0</v>
      </c>
      <c r="N11" s="9">
        <v>0</v>
      </c>
      <c r="P11" s="9">
        <v>14612493458</v>
      </c>
      <c r="R11" s="9">
        <v>0</v>
      </c>
      <c r="T11" s="9">
        <v>14612493458</v>
      </c>
    </row>
    <row r="12" spans="1:20" ht="21.75" customHeight="1" x14ac:dyDescent="0.2">
      <c r="A12" s="8" t="s">
        <v>172</v>
      </c>
      <c r="E12" s="8" t="s">
        <v>228</v>
      </c>
      <c r="H12" s="10">
        <v>23</v>
      </c>
      <c r="J12" s="9">
        <v>0</v>
      </c>
      <c r="L12" s="9">
        <v>0</v>
      </c>
      <c r="N12" s="9">
        <v>0</v>
      </c>
      <c r="P12" s="9">
        <v>1666621774</v>
      </c>
      <c r="R12" s="9">
        <v>0</v>
      </c>
      <c r="T12" s="9">
        <v>1666621774</v>
      </c>
    </row>
    <row r="13" spans="1:20" ht="21.75" customHeight="1" x14ac:dyDescent="0.2">
      <c r="A13" s="8" t="s">
        <v>175</v>
      </c>
      <c r="E13" s="8" t="s">
        <v>229</v>
      </c>
      <c r="H13" s="10">
        <v>23</v>
      </c>
      <c r="J13" s="9">
        <v>0</v>
      </c>
      <c r="L13" s="9">
        <v>0</v>
      </c>
      <c r="N13" s="9">
        <v>0</v>
      </c>
      <c r="P13" s="9">
        <v>1146598616</v>
      </c>
      <c r="R13" s="9">
        <v>0</v>
      </c>
      <c r="T13" s="9">
        <v>1146598616</v>
      </c>
    </row>
    <row r="14" spans="1:20" ht="21.75" customHeight="1" x14ac:dyDescent="0.2">
      <c r="A14" s="8" t="s">
        <v>170</v>
      </c>
      <c r="E14" s="8" t="s">
        <v>229</v>
      </c>
      <c r="H14" s="10">
        <v>23</v>
      </c>
      <c r="J14" s="9">
        <v>0</v>
      </c>
      <c r="L14" s="9">
        <v>0</v>
      </c>
      <c r="N14" s="9">
        <v>0</v>
      </c>
      <c r="P14" s="9">
        <v>118889649</v>
      </c>
      <c r="R14" s="9">
        <v>0</v>
      </c>
      <c r="T14" s="9">
        <v>118889649</v>
      </c>
    </row>
    <row r="15" spans="1:20" ht="21.75" customHeight="1" x14ac:dyDescent="0.2">
      <c r="A15" s="8" t="s">
        <v>176</v>
      </c>
      <c r="E15" s="8" t="s">
        <v>230</v>
      </c>
      <c r="H15" s="10">
        <v>23</v>
      </c>
      <c r="J15" s="9">
        <v>0</v>
      </c>
      <c r="L15" s="9">
        <v>0</v>
      </c>
      <c r="N15" s="9">
        <v>0</v>
      </c>
      <c r="P15" s="9">
        <v>1528689384</v>
      </c>
      <c r="R15" s="9">
        <v>0</v>
      </c>
      <c r="T15" s="9">
        <v>1528689384</v>
      </c>
    </row>
    <row r="16" spans="1:20" ht="21.75" customHeight="1" x14ac:dyDescent="0.2">
      <c r="A16" s="8" t="s">
        <v>174</v>
      </c>
      <c r="E16" s="8" t="s">
        <v>231</v>
      </c>
      <c r="H16" s="10">
        <v>23</v>
      </c>
      <c r="J16" s="9">
        <v>0</v>
      </c>
      <c r="L16" s="9">
        <v>0</v>
      </c>
      <c r="N16" s="9">
        <v>0</v>
      </c>
      <c r="P16" s="9">
        <v>3171386723</v>
      </c>
      <c r="R16" s="9">
        <v>0</v>
      </c>
      <c r="T16" s="9">
        <v>3171386723</v>
      </c>
    </row>
    <row r="17" spans="1:20" ht="21.75" customHeight="1" x14ac:dyDescent="0.2">
      <c r="A17" s="8" t="s">
        <v>80</v>
      </c>
      <c r="E17" s="8" t="s">
        <v>83</v>
      </c>
      <c r="H17" s="10">
        <v>20.5</v>
      </c>
      <c r="J17" s="9">
        <v>180975047</v>
      </c>
      <c r="L17" s="9">
        <v>0</v>
      </c>
      <c r="N17" s="9">
        <v>180975047</v>
      </c>
      <c r="P17" s="9">
        <v>407615403</v>
      </c>
      <c r="R17" s="9">
        <v>0</v>
      </c>
      <c r="T17" s="9">
        <v>407615403</v>
      </c>
    </row>
    <row r="18" spans="1:20" ht="21.75" customHeight="1" x14ac:dyDescent="0.2">
      <c r="A18" s="8" t="str">
        <f>اوراق!A12</f>
        <v>اوراق تامین مالی جمعی ایسا شمیم</v>
      </c>
      <c r="E18" s="9" t="str">
        <f>اوراق!J12</f>
        <v>1404/12/13</v>
      </c>
      <c r="H18" s="10">
        <f>اوراق!L12</f>
        <v>45</v>
      </c>
      <c r="J18" s="9">
        <f>'درآمد سرمایه گذاری در اوراق به'!J19</f>
        <v>479508180</v>
      </c>
      <c r="L18" s="9"/>
      <c r="N18" s="9">
        <f>J18</f>
        <v>479508180</v>
      </c>
      <c r="P18" s="9">
        <f>'درآمد سرمایه گذاری در اوراق به'!L19</f>
        <v>1102868814</v>
      </c>
      <c r="R18" s="9"/>
      <c r="T18" s="9">
        <f>P18</f>
        <v>1102868814</v>
      </c>
    </row>
    <row r="19" spans="1:20" ht="21.75" customHeight="1" x14ac:dyDescent="0.2">
      <c r="A19" s="8" t="str">
        <f>اوراق!A13</f>
        <v>اوراق  تامین مالی جمعی ایساکران</v>
      </c>
      <c r="E19" s="9" t="str">
        <f>اوراق!J13</f>
        <v>1405/02/13</v>
      </c>
      <c r="H19" s="10">
        <f>اوراق!L13</f>
        <v>44</v>
      </c>
      <c r="J19" s="9">
        <f>'درآمد سرمایه گذاری در اوراق به'!J20</f>
        <v>395535240</v>
      </c>
      <c r="L19" s="9"/>
      <c r="N19" s="9">
        <f t="shared" ref="N19:N25" si="0">J19</f>
        <v>395535240</v>
      </c>
      <c r="P19" s="9">
        <f>'درآمد سرمایه گذاری در اوراق به'!L20</f>
        <v>276874633</v>
      </c>
      <c r="R19" s="9"/>
      <c r="T19" s="9">
        <f t="shared" ref="T19:T25" si="1">P19</f>
        <v>276874633</v>
      </c>
    </row>
    <row r="20" spans="1:20" ht="21.75" customHeight="1" x14ac:dyDescent="0.2">
      <c r="A20" s="8" t="str">
        <f>اوراق!A14</f>
        <v>اوراق  تامین مالی جمعی ایساولوو</v>
      </c>
      <c r="E20" s="9" t="str">
        <f>اوراق!J14</f>
        <v>1405/04/21</v>
      </c>
      <c r="H20" s="10">
        <f>اوراق!L14</f>
        <v>44</v>
      </c>
      <c r="J20" s="9">
        <f>'درآمد سرمایه گذاری در اوراق به'!J21</f>
        <v>361643820</v>
      </c>
      <c r="L20" s="9"/>
      <c r="N20" s="9">
        <f t="shared" si="0"/>
        <v>361643820</v>
      </c>
      <c r="P20" s="9">
        <f>'درآمد سرمایه گذاری در اوراق به'!L21</f>
        <v>482191760</v>
      </c>
      <c r="R20" s="9"/>
      <c r="T20" s="9">
        <f t="shared" si="1"/>
        <v>482191760</v>
      </c>
    </row>
    <row r="21" spans="1:20" ht="21.75" customHeight="1" x14ac:dyDescent="0.2">
      <c r="A21" s="8" t="str">
        <f>اوراق!A15</f>
        <v>اوراق  تامین مالی جمعی ایساخیام</v>
      </c>
      <c r="E21" s="9" t="str">
        <f>اوراق!J15</f>
        <v>1405/05/22</v>
      </c>
      <c r="H21" s="10">
        <f>اوراق!L15</f>
        <v>44</v>
      </c>
      <c r="J21" s="9">
        <f>'درآمد سرمایه گذاری در اوراق به'!J22</f>
        <v>361643867</v>
      </c>
      <c r="L21" s="9"/>
      <c r="N21" s="9">
        <f t="shared" si="0"/>
        <v>361643867</v>
      </c>
      <c r="P21" s="9">
        <f>'درآمد سرمایه گذاری در اوراق به'!L22</f>
        <v>96438352</v>
      </c>
      <c r="R21" s="9"/>
      <c r="T21" s="9">
        <f t="shared" si="1"/>
        <v>96438352</v>
      </c>
    </row>
    <row r="22" spans="1:20" ht="21.75" customHeight="1" x14ac:dyDescent="0.2">
      <c r="A22" s="8" t="str">
        <f>اوراق!A16</f>
        <v>اوراق  تامین مالی جمعی ایساطوسی</v>
      </c>
      <c r="E22" s="9" t="str">
        <f>اوراق!J16</f>
        <v>1405/06/31</v>
      </c>
      <c r="H22" s="10">
        <f>اوراق!L16</f>
        <v>43</v>
      </c>
      <c r="J22" s="9">
        <f>'درآمد سرمایه گذاری در اوراق به'!J23</f>
        <v>178599330</v>
      </c>
      <c r="L22" s="9"/>
      <c r="N22" s="9">
        <f t="shared" si="0"/>
        <v>178599330</v>
      </c>
      <c r="P22" s="9">
        <f>'درآمد سرمایه گذاری در اوراق به'!L23</f>
        <v>339338727</v>
      </c>
      <c r="R22" s="9"/>
      <c r="T22" s="9">
        <f t="shared" si="1"/>
        <v>339338727</v>
      </c>
    </row>
    <row r="23" spans="1:20" ht="21.75" customHeight="1" x14ac:dyDescent="0.2">
      <c r="A23" s="8" t="str">
        <f>اوراق!A17</f>
        <v>اوراق  تامین مالی جمعی ایساقطعه</v>
      </c>
      <c r="E23" s="9" t="str">
        <f>اوراق!J17</f>
        <v>1405/07/01</v>
      </c>
      <c r="H23" s="10">
        <f>اوراق!L17</f>
        <v>44</v>
      </c>
      <c r="J23" s="9">
        <f>'درآمد سرمایه گذاری در اوراق به'!J24</f>
        <v>904109580</v>
      </c>
      <c r="L23" s="9"/>
      <c r="N23" s="9">
        <f t="shared" si="0"/>
        <v>904109580</v>
      </c>
      <c r="P23" s="9">
        <f>'درآمد سرمایه گذاری در اوراق به'!L24</f>
        <v>1717808202</v>
      </c>
      <c r="R23" s="9"/>
      <c r="T23" s="9">
        <f t="shared" si="1"/>
        <v>1717808202</v>
      </c>
    </row>
    <row r="24" spans="1:20" ht="21.75" customHeight="1" x14ac:dyDescent="0.2">
      <c r="A24" s="8" t="str">
        <f>اوراق!A18</f>
        <v>اوراق  تامین مالی جمعی ایسایلیک</v>
      </c>
      <c r="E24" s="9" t="str">
        <f>اوراق!J18</f>
        <v>1405/10/22</v>
      </c>
      <c r="H24" s="10">
        <f>اوراق!L18</f>
        <v>44</v>
      </c>
      <c r="J24" s="9">
        <f>'درآمد سرمایه گذاری در اوراق به'!J25</f>
        <v>65491620</v>
      </c>
      <c r="L24" s="9"/>
      <c r="N24" s="9">
        <f t="shared" si="0"/>
        <v>65491620</v>
      </c>
      <c r="P24" s="9">
        <f>'درآمد سرمایه گذاری در اوراق به'!L25</f>
        <v>76406890</v>
      </c>
      <c r="R24" s="9"/>
      <c r="T24" s="9">
        <f t="shared" si="1"/>
        <v>76406890</v>
      </c>
    </row>
    <row r="25" spans="1:20" ht="21.75" customHeight="1" x14ac:dyDescent="0.2">
      <c r="A25" s="8" t="str">
        <f>اوراق!A19</f>
        <v>اوراق  تامین مالی جمعی ایسااخشک</v>
      </c>
      <c r="E25" s="9" t="str">
        <f>اوراق!J19</f>
        <v>1405/11/13</v>
      </c>
      <c r="H25" s="10">
        <f>اوراق!L19</f>
        <v>44</v>
      </c>
      <c r="J25" s="9">
        <f>'درآمد سرمایه گذاری در اوراق به'!J26</f>
        <v>81116000</v>
      </c>
      <c r="L25" s="9"/>
      <c r="N25" s="9">
        <f t="shared" si="0"/>
        <v>81116000</v>
      </c>
      <c r="P25" s="9">
        <f>'درآمد سرمایه گذاری در اوراق به'!L26</f>
        <v>81116000</v>
      </c>
      <c r="R25" s="9"/>
      <c r="T25" s="9">
        <f t="shared" si="1"/>
        <v>81116000</v>
      </c>
    </row>
    <row r="26" spans="1:20" ht="21.75" customHeight="1" x14ac:dyDescent="0.2">
      <c r="A26" s="15" t="s">
        <v>65</v>
      </c>
      <c r="C26" s="16"/>
      <c r="E26" s="16"/>
      <c r="H26" s="16"/>
      <c r="J26" s="16">
        <f>SUM(J8:J25)</f>
        <v>3923787921</v>
      </c>
      <c r="L26" s="16">
        <v>0</v>
      </c>
      <c r="N26" s="16">
        <f>SUM(N8:N25)</f>
        <v>3923787921</v>
      </c>
      <c r="P26" s="16">
        <f>SUM(P8:P25)</f>
        <v>28594721280</v>
      </c>
      <c r="R26" s="16">
        <v>0</v>
      </c>
      <c r="T26" s="16">
        <f>SUM(T8:T25)</f>
        <v>28594721280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60" zoomScaleNormal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5703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4.45" customHeight="1" x14ac:dyDescent="0.2"/>
    <row r="5" spans="1:13" ht="14.45" customHeight="1" x14ac:dyDescent="0.2">
      <c r="A5" s="49" t="s">
        <v>232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ht="14.45" customHeight="1" x14ac:dyDescent="0.2">
      <c r="A6" s="50" t="s">
        <v>99</v>
      </c>
      <c r="C6" s="50" t="s">
        <v>114</v>
      </c>
      <c r="D6" s="50"/>
      <c r="E6" s="50"/>
      <c r="F6" s="50"/>
      <c r="G6" s="50"/>
      <c r="I6" s="50" t="s">
        <v>115</v>
      </c>
      <c r="J6" s="50"/>
      <c r="K6" s="50"/>
      <c r="L6" s="50"/>
      <c r="M6" s="50"/>
    </row>
    <row r="7" spans="1:13" ht="29.1" customHeight="1" x14ac:dyDescent="0.2">
      <c r="A7" s="50"/>
      <c r="C7" s="20" t="s">
        <v>224</v>
      </c>
      <c r="D7" s="3"/>
      <c r="E7" s="20" t="s">
        <v>190</v>
      </c>
      <c r="F7" s="3"/>
      <c r="G7" s="20" t="s">
        <v>225</v>
      </c>
      <c r="I7" s="20" t="s">
        <v>224</v>
      </c>
      <c r="J7" s="3"/>
      <c r="K7" s="20" t="s">
        <v>190</v>
      </c>
      <c r="L7" s="3"/>
      <c r="M7" s="20" t="s">
        <v>225</v>
      </c>
    </row>
    <row r="8" spans="1:13" ht="21.75" customHeight="1" x14ac:dyDescent="0.2">
      <c r="A8" s="8" t="s">
        <v>142</v>
      </c>
      <c r="C8" s="9">
        <v>22789</v>
      </c>
      <c r="E8" s="9">
        <v>0</v>
      </c>
      <c r="G8" s="9">
        <v>22789</v>
      </c>
      <c r="I8" s="9">
        <v>202344</v>
      </c>
      <c r="K8" s="9">
        <v>0</v>
      </c>
      <c r="M8" s="9">
        <v>202344</v>
      </c>
    </row>
    <row r="9" spans="1:13" ht="21.75" customHeight="1" x14ac:dyDescent="0.2">
      <c r="A9" s="8" t="s">
        <v>280</v>
      </c>
      <c r="C9" s="9">
        <v>11651</v>
      </c>
      <c r="E9" s="9">
        <v>0</v>
      </c>
      <c r="G9" s="9">
        <v>11651</v>
      </c>
      <c r="I9" s="9">
        <v>186650</v>
      </c>
      <c r="K9" s="9">
        <v>0</v>
      </c>
      <c r="M9" s="9">
        <v>186650</v>
      </c>
    </row>
    <row r="10" spans="1:13" ht="21.75" customHeight="1" x14ac:dyDescent="0.2">
      <c r="A10" s="8" t="s">
        <v>281</v>
      </c>
      <c r="C10" s="9">
        <v>11501147</v>
      </c>
      <c r="E10" s="9">
        <v>0</v>
      </c>
      <c r="G10" s="9">
        <v>11501147</v>
      </c>
      <c r="I10" s="9">
        <v>67104653</v>
      </c>
      <c r="K10" s="9">
        <v>0</v>
      </c>
      <c r="M10" s="9">
        <v>67104653</v>
      </c>
    </row>
    <row r="11" spans="1:13" ht="21.75" customHeight="1" x14ac:dyDescent="0.2">
      <c r="A11" s="8" t="s">
        <v>282</v>
      </c>
      <c r="C11" s="9">
        <v>11145</v>
      </c>
      <c r="E11" s="9">
        <v>0</v>
      </c>
      <c r="G11" s="9">
        <v>11145</v>
      </c>
      <c r="I11" s="9">
        <v>132898</v>
      </c>
      <c r="K11" s="9">
        <v>0</v>
      </c>
      <c r="M11" s="9">
        <v>132898</v>
      </c>
    </row>
    <row r="12" spans="1:13" ht="21.75" customHeight="1" x14ac:dyDescent="0.2">
      <c r="A12" s="15" t="s">
        <v>65</v>
      </c>
      <c r="C12" s="16">
        <f>SUM(C8:C11)</f>
        <v>11546732</v>
      </c>
      <c r="E12" s="16">
        <f>SUM(E8:E11)</f>
        <v>0</v>
      </c>
      <c r="G12" s="16">
        <f>SUM(G8:G11)</f>
        <v>11546732</v>
      </c>
      <c r="I12" s="16">
        <f>SUM(I8:I11)</f>
        <v>67626545</v>
      </c>
      <c r="K12" s="16">
        <f>SUM(K8:K11)</f>
        <v>0</v>
      </c>
      <c r="M12" s="16">
        <f>SUM(M8:M11)</f>
        <v>67626545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00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2.5703125" bestFit="1" customWidth="1"/>
    <col min="4" max="4" width="1.28515625" customWidth="1"/>
    <col min="5" max="5" width="18" bestFit="1" customWidth="1"/>
    <col min="6" max="6" width="1.28515625" customWidth="1"/>
    <col min="7" max="7" width="18.28515625" bestFit="1" customWidth="1"/>
    <col min="8" max="8" width="1.28515625" customWidth="1"/>
    <col min="9" max="9" width="23.42578125" bestFit="1" customWidth="1"/>
    <col min="10" max="10" width="1.28515625" customWidth="1"/>
    <col min="11" max="11" width="14" bestFit="1" customWidth="1"/>
    <col min="12" max="12" width="1.28515625" customWidth="1"/>
    <col min="13" max="13" width="19.7109375" bestFit="1" customWidth="1"/>
    <col min="14" max="14" width="1.28515625" customWidth="1"/>
    <col min="15" max="15" width="19.7109375" bestFit="1" customWidth="1"/>
    <col min="16" max="16" width="1.28515625" customWidth="1"/>
    <col min="17" max="17" width="21.7109375" customWidth="1"/>
    <col min="18" max="18" width="1.28515625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49" t="s">
        <v>233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50" t="s">
        <v>99</v>
      </c>
      <c r="C6" s="50" t="s">
        <v>114</v>
      </c>
      <c r="D6" s="50"/>
      <c r="E6" s="50"/>
      <c r="F6" s="50"/>
      <c r="G6" s="50"/>
      <c r="H6" s="50"/>
      <c r="I6" s="50"/>
      <c r="K6" s="50" t="s">
        <v>115</v>
      </c>
      <c r="L6" s="50"/>
      <c r="M6" s="50"/>
      <c r="N6" s="50"/>
      <c r="O6" s="50"/>
      <c r="P6" s="50"/>
      <c r="Q6" s="50"/>
      <c r="R6" s="50"/>
    </row>
    <row r="7" spans="1:18" ht="32.25" customHeight="1" x14ac:dyDescent="0.2">
      <c r="A7" s="50"/>
      <c r="C7" s="20" t="s">
        <v>13</v>
      </c>
      <c r="D7" s="3"/>
      <c r="E7" s="20" t="s">
        <v>234</v>
      </c>
      <c r="F7" s="3"/>
      <c r="G7" s="20" t="s">
        <v>235</v>
      </c>
      <c r="H7" s="3"/>
      <c r="I7" s="20" t="s">
        <v>236</v>
      </c>
      <c r="K7" s="20" t="s">
        <v>13</v>
      </c>
      <c r="L7" s="3"/>
      <c r="M7" s="20" t="s">
        <v>234</v>
      </c>
      <c r="N7" s="3"/>
      <c r="O7" s="20" t="s">
        <v>235</v>
      </c>
      <c r="P7" s="3"/>
      <c r="Q7" s="72" t="s">
        <v>236</v>
      </c>
      <c r="R7" s="72"/>
    </row>
    <row r="8" spans="1:18" ht="21.75" customHeight="1" x14ac:dyDescent="0.2">
      <c r="A8" s="5" t="s">
        <v>34</v>
      </c>
      <c r="C8" s="22">
        <v>35000000</v>
      </c>
      <c r="E8" s="22">
        <v>57670733371</v>
      </c>
      <c r="G8" s="22">
        <v>47390256591</v>
      </c>
      <c r="I8" s="22">
        <v>10280476780</v>
      </c>
      <c r="K8" s="22">
        <v>69000000</v>
      </c>
      <c r="L8" s="26"/>
      <c r="M8" s="22">
        <v>108417185843</v>
      </c>
      <c r="N8" s="26"/>
      <c r="O8" s="22">
        <v>93298370885</v>
      </c>
      <c r="P8" s="26"/>
      <c r="Q8" s="53">
        <v>15118814958</v>
      </c>
      <c r="R8" s="53"/>
    </row>
    <row r="9" spans="1:18" ht="21.75" customHeight="1" x14ac:dyDescent="0.2">
      <c r="A9" s="8" t="s">
        <v>19</v>
      </c>
      <c r="C9" s="24">
        <v>1200000</v>
      </c>
      <c r="E9" s="24">
        <v>2965678233</v>
      </c>
      <c r="G9" s="24">
        <v>2634554320</v>
      </c>
      <c r="I9" s="24">
        <v>331123913</v>
      </c>
      <c r="K9" s="24">
        <v>4200000</v>
      </c>
      <c r="L9" s="26"/>
      <c r="M9" s="24">
        <v>12785724901</v>
      </c>
      <c r="N9" s="26"/>
      <c r="O9" s="24">
        <v>12532499950</v>
      </c>
      <c r="P9" s="26"/>
      <c r="Q9" s="55">
        <v>253224951</v>
      </c>
      <c r="R9" s="55"/>
    </row>
    <row r="10" spans="1:18" ht="21.75" customHeight="1" x14ac:dyDescent="0.2">
      <c r="A10" s="8" t="s">
        <v>44</v>
      </c>
      <c r="C10" s="24">
        <v>2000000</v>
      </c>
      <c r="E10" s="24">
        <v>17607412840</v>
      </c>
      <c r="G10" s="24">
        <v>11951754721</v>
      </c>
      <c r="I10" s="24">
        <v>5655658119</v>
      </c>
      <c r="K10" s="24">
        <v>2000000</v>
      </c>
      <c r="L10" s="26"/>
      <c r="M10" s="24">
        <v>17607412840</v>
      </c>
      <c r="N10" s="26"/>
      <c r="O10" s="24">
        <v>11951754721</v>
      </c>
      <c r="P10" s="26"/>
      <c r="Q10" s="55">
        <v>5655658119</v>
      </c>
      <c r="R10" s="55"/>
    </row>
    <row r="11" spans="1:18" ht="21.75" customHeight="1" x14ac:dyDescent="0.2">
      <c r="A11" s="8" t="s">
        <v>52</v>
      </c>
      <c r="C11" s="24">
        <v>6962922</v>
      </c>
      <c r="E11" s="24">
        <v>18079507110</v>
      </c>
      <c r="G11" s="24">
        <v>19774647415</v>
      </c>
      <c r="I11" s="24">
        <v>-1695140305</v>
      </c>
      <c r="K11" s="24">
        <v>6962922</v>
      </c>
      <c r="L11" s="26"/>
      <c r="M11" s="24">
        <v>18079507110</v>
      </c>
      <c r="N11" s="26"/>
      <c r="O11" s="24">
        <v>19774647415</v>
      </c>
      <c r="P11" s="26"/>
      <c r="Q11" s="55">
        <v>-1695140305</v>
      </c>
      <c r="R11" s="55"/>
    </row>
    <row r="12" spans="1:18" ht="21.75" customHeight="1" x14ac:dyDescent="0.2">
      <c r="A12" s="8" t="s">
        <v>45</v>
      </c>
      <c r="C12" s="24">
        <v>2000000</v>
      </c>
      <c r="E12" s="24">
        <v>29970810388</v>
      </c>
      <c r="G12" s="24">
        <v>25803080264</v>
      </c>
      <c r="I12" s="24">
        <v>4167730124</v>
      </c>
      <c r="K12" s="24">
        <v>2000000</v>
      </c>
      <c r="L12" s="26"/>
      <c r="M12" s="24">
        <v>29970810388</v>
      </c>
      <c r="N12" s="26"/>
      <c r="O12" s="24">
        <v>25803080264</v>
      </c>
      <c r="P12" s="26"/>
      <c r="Q12" s="55">
        <v>4167730124</v>
      </c>
      <c r="R12" s="55"/>
    </row>
    <row r="13" spans="1:18" ht="21.75" customHeight="1" x14ac:dyDescent="0.2">
      <c r="A13" s="8" t="s">
        <v>28</v>
      </c>
      <c r="C13" s="24">
        <v>50000</v>
      </c>
      <c r="E13" s="24">
        <v>5712994576</v>
      </c>
      <c r="G13" s="24">
        <v>2605119708</v>
      </c>
      <c r="I13" s="24">
        <v>3107874868</v>
      </c>
      <c r="K13" s="24">
        <v>950000</v>
      </c>
      <c r="L13" s="26"/>
      <c r="M13" s="24">
        <v>60676940907</v>
      </c>
      <c r="N13" s="26"/>
      <c r="O13" s="24">
        <v>49269696120</v>
      </c>
      <c r="P13" s="26"/>
      <c r="Q13" s="55">
        <v>11407244787</v>
      </c>
      <c r="R13" s="55"/>
    </row>
    <row r="14" spans="1:18" ht="21.75" customHeight="1" x14ac:dyDescent="0.2">
      <c r="A14" s="8" t="s">
        <v>29</v>
      </c>
      <c r="C14" s="24">
        <v>1000000</v>
      </c>
      <c r="E14" s="24">
        <v>4921961658</v>
      </c>
      <c r="G14" s="24">
        <v>3587254218</v>
      </c>
      <c r="I14" s="24">
        <v>1334707440</v>
      </c>
      <c r="K14" s="24">
        <v>3000000</v>
      </c>
      <c r="L14" s="26"/>
      <c r="M14" s="24">
        <v>12701097568</v>
      </c>
      <c r="N14" s="26"/>
      <c r="O14" s="24">
        <v>11397774436</v>
      </c>
      <c r="P14" s="26"/>
      <c r="Q14" s="55">
        <v>1303323132</v>
      </c>
      <c r="R14" s="55"/>
    </row>
    <row r="15" spans="1:18" ht="21.75" customHeight="1" x14ac:dyDescent="0.2">
      <c r="A15" s="8" t="s">
        <v>26</v>
      </c>
      <c r="C15" s="24">
        <v>2428364</v>
      </c>
      <c r="E15" s="24">
        <v>5883351295</v>
      </c>
      <c r="G15" s="24">
        <v>14814725089</v>
      </c>
      <c r="I15" s="24">
        <v>-8931373794</v>
      </c>
      <c r="K15" s="24">
        <v>7700000</v>
      </c>
      <c r="L15" s="26"/>
      <c r="M15" s="24">
        <v>26353127692</v>
      </c>
      <c r="N15" s="26"/>
      <c r="O15" s="24">
        <v>46975405332</v>
      </c>
      <c r="P15" s="26"/>
      <c r="Q15" s="55">
        <v>-20622277640</v>
      </c>
      <c r="R15" s="55"/>
    </row>
    <row r="16" spans="1:18" ht="21.75" customHeight="1" x14ac:dyDescent="0.2">
      <c r="A16" s="8" t="s">
        <v>22</v>
      </c>
      <c r="C16" s="24">
        <v>50000</v>
      </c>
      <c r="E16" s="24">
        <v>89436500</v>
      </c>
      <c r="G16" s="24">
        <v>50000000</v>
      </c>
      <c r="I16" s="24">
        <v>39436500</v>
      </c>
      <c r="K16" s="24">
        <v>50000</v>
      </c>
      <c r="L16" s="26"/>
      <c r="M16" s="24">
        <v>89436500</v>
      </c>
      <c r="N16" s="26"/>
      <c r="O16" s="24">
        <v>50000000</v>
      </c>
      <c r="P16" s="26"/>
      <c r="Q16" s="55">
        <v>39436500</v>
      </c>
      <c r="R16" s="55"/>
    </row>
    <row r="17" spans="1:18" ht="21.75" customHeight="1" x14ac:dyDescent="0.2">
      <c r="A17" s="8" t="s">
        <v>20</v>
      </c>
      <c r="C17" s="24">
        <v>400000</v>
      </c>
      <c r="E17" s="24">
        <v>1120868253</v>
      </c>
      <c r="G17" s="24">
        <v>1058300714</v>
      </c>
      <c r="I17" s="24">
        <v>62567539</v>
      </c>
      <c r="K17" s="24">
        <v>10400000</v>
      </c>
      <c r="L17" s="26"/>
      <c r="M17" s="24">
        <v>28121006542</v>
      </c>
      <c r="N17" s="26"/>
      <c r="O17" s="24">
        <v>25332535101</v>
      </c>
      <c r="P17" s="26"/>
      <c r="Q17" s="55">
        <v>2788471441</v>
      </c>
      <c r="R17" s="55"/>
    </row>
    <row r="18" spans="1:18" ht="21.75" customHeight="1" x14ac:dyDescent="0.2">
      <c r="A18" s="8" t="s">
        <v>32</v>
      </c>
      <c r="C18" s="24">
        <v>562500</v>
      </c>
      <c r="E18" s="24">
        <v>4823916610</v>
      </c>
      <c r="G18" s="24">
        <v>4960124704</v>
      </c>
      <c r="I18" s="24">
        <v>-136208094</v>
      </c>
      <c r="K18" s="24">
        <v>1125000</v>
      </c>
      <c r="L18" s="26"/>
      <c r="M18" s="24">
        <v>10750939805</v>
      </c>
      <c r="N18" s="26"/>
      <c r="O18" s="24">
        <v>9920249410</v>
      </c>
      <c r="P18" s="26"/>
      <c r="Q18" s="55">
        <v>830690395</v>
      </c>
      <c r="R18" s="55"/>
    </row>
    <row r="19" spans="1:18" ht="21.75" customHeight="1" x14ac:dyDescent="0.2">
      <c r="A19" s="8" t="s">
        <v>54</v>
      </c>
      <c r="C19" s="24">
        <v>800000</v>
      </c>
      <c r="E19" s="24">
        <v>7128543213</v>
      </c>
      <c r="G19" s="24">
        <v>5895395876</v>
      </c>
      <c r="I19" s="24">
        <v>1233147337</v>
      </c>
      <c r="K19" s="24">
        <v>2800000</v>
      </c>
      <c r="L19" s="26"/>
      <c r="M19" s="24">
        <v>20399110812</v>
      </c>
      <c r="N19" s="26"/>
      <c r="O19" s="24">
        <v>19209767123</v>
      </c>
      <c r="P19" s="26"/>
      <c r="Q19" s="55">
        <v>1189343689</v>
      </c>
      <c r="R19" s="55"/>
    </row>
    <row r="20" spans="1:18" ht="21.75" customHeight="1" x14ac:dyDescent="0.2">
      <c r="A20" s="8" t="s">
        <v>24</v>
      </c>
      <c r="C20" s="24">
        <v>1000000</v>
      </c>
      <c r="E20" s="24">
        <v>51746880966</v>
      </c>
      <c r="G20" s="24">
        <v>42248988127</v>
      </c>
      <c r="I20" s="24">
        <v>9497892839</v>
      </c>
      <c r="K20" s="24">
        <v>2322753</v>
      </c>
      <c r="L20" s="26"/>
      <c r="M20" s="24">
        <v>112744576907</v>
      </c>
      <c r="N20" s="26"/>
      <c r="O20" s="24">
        <v>92786664720</v>
      </c>
      <c r="P20" s="26"/>
      <c r="Q20" s="55">
        <v>19957912187</v>
      </c>
      <c r="R20" s="55"/>
    </row>
    <row r="21" spans="1:18" ht="21.75" customHeight="1" x14ac:dyDescent="0.2">
      <c r="A21" s="8" t="s">
        <v>27</v>
      </c>
      <c r="C21" s="24">
        <v>1071229</v>
      </c>
      <c r="E21" s="24">
        <v>42422977905</v>
      </c>
      <c r="G21" s="24">
        <v>37877584386</v>
      </c>
      <c r="I21" s="24">
        <v>4545393519</v>
      </c>
      <c r="K21" s="24">
        <v>1594069</v>
      </c>
      <c r="L21" s="26"/>
      <c r="M21" s="24">
        <v>87754511427</v>
      </c>
      <c r="N21" s="26"/>
      <c r="O21" s="24">
        <v>87135123746</v>
      </c>
      <c r="P21" s="26"/>
      <c r="Q21" s="55">
        <v>619387681</v>
      </c>
      <c r="R21" s="55"/>
    </row>
    <row r="22" spans="1:18" ht="21.75" customHeight="1" x14ac:dyDescent="0.2">
      <c r="A22" s="8" t="s">
        <v>22</v>
      </c>
      <c r="C22" s="24">
        <v>50000</v>
      </c>
      <c r="E22" s="24">
        <v>50000000</v>
      </c>
      <c r="G22" s="24">
        <v>49702500</v>
      </c>
      <c r="I22" s="24">
        <v>297500</v>
      </c>
      <c r="K22" s="24">
        <v>50000</v>
      </c>
      <c r="L22" s="26"/>
      <c r="M22" s="24">
        <v>50000000</v>
      </c>
      <c r="N22" s="26"/>
      <c r="O22" s="24">
        <v>49702500</v>
      </c>
      <c r="P22" s="26"/>
      <c r="Q22" s="55">
        <v>297500</v>
      </c>
      <c r="R22" s="55"/>
    </row>
    <row r="23" spans="1:18" ht="21.75" customHeight="1" x14ac:dyDescent="0.2">
      <c r="A23" s="8" t="s">
        <v>36</v>
      </c>
      <c r="C23" s="24">
        <v>802000</v>
      </c>
      <c r="E23" s="24">
        <v>4752933670</v>
      </c>
      <c r="G23" s="24">
        <v>4028858415</v>
      </c>
      <c r="I23" s="24">
        <v>724075255</v>
      </c>
      <c r="K23" s="24">
        <v>2802000</v>
      </c>
      <c r="L23" s="26"/>
      <c r="M23" s="24">
        <v>17914155721</v>
      </c>
      <c r="N23" s="26"/>
      <c r="O23" s="24">
        <v>16783281277</v>
      </c>
      <c r="P23" s="26"/>
      <c r="Q23" s="55">
        <v>1130874444</v>
      </c>
      <c r="R23" s="55"/>
    </row>
    <row r="24" spans="1:18" ht="21.75" customHeight="1" x14ac:dyDescent="0.2">
      <c r="A24" s="8" t="s">
        <v>42</v>
      </c>
      <c r="C24" s="24">
        <v>200000</v>
      </c>
      <c r="E24" s="24">
        <v>3147580879</v>
      </c>
      <c r="G24" s="24">
        <v>3902308495</v>
      </c>
      <c r="I24" s="24">
        <v>-754727616</v>
      </c>
      <c r="K24" s="24">
        <v>1900118</v>
      </c>
      <c r="L24" s="26"/>
      <c r="M24" s="24">
        <v>32465220957</v>
      </c>
      <c r="N24" s="26"/>
      <c r="O24" s="24">
        <v>37074233133</v>
      </c>
      <c r="P24" s="26"/>
      <c r="Q24" s="55">
        <v>-4609012176</v>
      </c>
      <c r="R24" s="55"/>
    </row>
    <row r="25" spans="1:18" ht="21.75" customHeight="1" x14ac:dyDescent="0.2">
      <c r="A25" s="8" t="s">
        <v>53</v>
      </c>
      <c r="C25" s="24">
        <v>3000000</v>
      </c>
      <c r="E25" s="24">
        <v>40729707004</v>
      </c>
      <c r="G25" s="24">
        <v>21074383790</v>
      </c>
      <c r="I25" s="24">
        <v>19655323214</v>
      </c>
      <c r="K25" s="24">
        <v>11676923</v>
      </c>
      <c r="L25" s="26"/>
      <c r="M25" s="24">
        <v>107768034193</v>
      </c>
      <c r="N25" s="26"/>
      <c r="O25" s="24">
        <v>79401829435</v>
      </c>
      <c r="P25" s="26"/>
      <c r="Q25" s="55">
        <v>28366204758</v>
      </c>
      <c r="R25" s="55"/>
    </row>
    <row r="26" spans="1:18" ht="21.75" customHeight="1" x14ac:dyDescent="0.2">
      <c r="A26" s="8" t="s">
        <v>49</v>
      </c>
      <c r="C26" s="9">
        <v>0</v>
      </c>
      <c r="E26" s="9">
        <v>0</v>
      </c>
      <c r="G26" s="9">
        <v>0</v>
      </c>
      <c r="I26" s="9">
        <v>0</v>
      </c>
      <c r="K26" s="24">
        <v>800000</v>
      </c>
      <c r="L26" s="26"/>
      <c r="M26" s="24">
        <v>49168932044</v>
      </c>
      <c r="N26" s="26"/>
      <c r="O26" s="24">
        <v>47757209697</v>
      </c>
      <c r="P26" s="26"/>
      <c r="Q26" s="55">
        <v>1411722347</v>
      </c>
      <c r="R26" s="55"/>
    </row>
    <row r="27" spans="1:18" ht="21.75" customHeight="1" x14ac:dyDescent="0.2">
      <c r="A27" s="8" t="s">
        <v>120</v>
      </c>
      <c r="C27" s="9">
        <v>0</v>
      </c>
      <c r="E27" s="9">
        <v>0</v>
      </c>
      <c r="G27" s="9">
        <v>0</v>
      </c>
      <c r="I27" s="9">
        <v>0</v>
      </c>
      <c r="K27" s="24">
        <v>660000</v>
      </c>
      <c r="L27" s="26"/>
      <c r="M27" s="24">
        <v>7550424323</v>
      </c>
      <c r="N27" s="26"/>
      <c r="O27" s="24">
        <v>7945044030</v>
      </c>
      <c r="P27" s="26"/>
      <c r="Q27" s="55">
        <v>-394619707</v>
      </c>
      <c r="R27" s="55"/>
    </row>
    <row r="28" spans="1:18" ht="21.75" customHeight="1" x14ac:dyDescent="0.2">
      <c r="A28" s="8" t="s">
        <v>121</v>
      </c>
      <c r="C28" s="9">
        <v>0</v>
      </c>
      <c r="E28" s="9">
        <v>0</v>
      </c>
      <c r="G28" s="9">
        <v>0</v>
      </c>
      <c r="I28" s="9">
        <v>0</v>
      </c>
      <c r="K28" s="24">
        <v>1200000</v>
      </c>
      <c r="L28" s="26"/>
      <c r="M28" s="24">
        <v>1460496044</v>
      </c>
      <c r="N28" s="26"/>
      <c r="O28" s="24">
        <v>1475567820</v>
      </c>
      <c r="P28" s="26"/>
      <c r="Q28" s="55">
        <v>-15071776</v>
      </c>
      <c r="R28" s="55"/>
    </row>
    <row r="29" spans="1:18" ht="21.75" customHeight="1" x14ac:dyDescent="0.2">
      <c r="A29" s="8" t="s">
        <v>122</v>
      </c>
      <c r="C29" s="9">
        <v>0</v>
      </c>
      <c r="E29" s="9">
        <v>0</v>
      </c>
      <c r="G29" s="9">
        <v>0</v>
      </c>
      <c r="I29" s="9">
        <v>0</v>
      </c>
      <c r="K29" s="24">
        <v>1900000</v>
      </c>
      <c r="L29" s="26"/>
      <c r="M29" s="24">
        <v>27872168065</v>
      </c>
      <c r="N29" s="26"/>
      <c r="O29" s="24">
        <v>28448375385</v>
      </c>
      <c r="P29" s="26"/>
      <c r="Q29" s="55">
        <v>-576207320</v>
      </c>
      <c r="R29" s="55"/>
    </row>
    <row r="30" spans="1:18" ht="21.75" customHeight="1" x14ac:dyDescent="0.2">
      <c r="A30" s="8" t="s">
        <v>123</v>
      </c>
      <c r="C30" s="9">
        <v>0</v>
      </c>
      <c r="E30" s="9">
        <v>0</v>
      </c>
      <c r="G30" s="9">
        <v>0</v>
      </c>
      <c r="I30" s="9">
        <v>0</v>
      </c>
      <c r="K30" s="24">
        <v>4240000</v>
      </c>
      <c r="L30" s="26"/>
      <c r="M30" s="24">
        <v>18616050399</v>
      </c>
      <c r="N30" s="26"/>
      <c r="O30" s="24">
        <v>12921749199</v>
      </c>
      <c r="P30" s="26"/>
      <c r="Q30" s="55">
        <v>5694301200</v>
      </c>
      <c r="R30" s="55"/>
    </row>
    <row r="31" spans="1:18" ht="21.75" customHeight="1" x14ac:dyDescent="0.2">
      <c r="A31" s="8" t="s">
        <v>124</v>
      </c>
      <c r="C31" s="9">
        <v>0</v>
      </c>
      <c r="E31" s="9">
        <v>0</v>
      </c>
      <c r="G31" s="9">
        <v>0</v>
      </c>
      <c r="I31" s="9">
        <v>0</v>
      </c>
      <c r="K31" s="24">
        <v>494239</v>
      </c>
      <c r="L31" s="26"/>
      <c r="M31" s="24">
        <v>9235545493</v>
      </c>
      <c r="N31" s="26"/>
      <c r="O31" s="24">
        <v>9221668677</v>
      </c>
      <c r="P31" s="26"/>
      <c r="Q31" s="55">
        <v>13876816</v>
      </c>
      <c r="R31" s="55"/>
    </row>
    <row r="32" spans="1:18" ht="21.75" customHeight="1" x14ac:dyDescent="0.2">
      <c r="A32" s="8" t="s">
        <v>125</v>
      </c>
      <c r="C32" s="9">
        <v>0</v>
      </c>
      <c r="E32" s="9">
        <v>0</v>
      </c>
      <c r="G32" s="9">
        <v>0</v>
      </c>
      <c r="I32" s="9">
        <v>0</v>
      </c>
      <c r="K32" s="24">
        <v>1000000</v>
      </c>
      <c r="L32" s="26"/>
      <c r="M32" s="24">
        <v>4960309526</v>
      </c>
      <c r="N32" s="26"/>
      <c r="O32" s="24">
        <v>5119357500</v>
      </c>
      <c r="P32" s="26"/>
      <c r="Q32" s="55">
        <v>-159047974</v>
      </c>
      <c r="R32" s="55"/>
    </row>
    <row r="33" spans="1:18" ht="21.75" customHeight="1" x14ac:dyDescent="0.2">
      <c r="A33" s="8" t="s">
        <v>60</v>
      </c>
      <c r="C33" s="9">
        <v>0</v>
      </c>
      <c r="E33" s="9">
        <v>0</v>
      </c>
      <c r="G33" s="9">
        <v>0</v>
      </c>
      <c r="I33" s="9">
        <v>0</v>
      </c>
      <c r="K33" s="24">
        <v>22000</v>
      </c>
      <c r="L33" s="26"/>
      <c r="M33" s="24">
        <v>5685309939</v>
      </c>
      <c r="N33" s="26"/>
      <c r="O33" s="24">
        <v>4936511943</v>
      </c>
      <c r="P33" s="26"/>
      <c r="Q33" s="55">
        <v>748797996</v>
      </c>
      <c r="R33" s="55"/>
    </row>
    <row r="34" spans="1:18" ht="21.75" customHeight="1" x14ac:dyDescent="0.2">
      <c r="A34" s="8" t="s">
        <v>126</v>
      </c>
      <c r="C34" s="9">
        <v>0</v>
      </c>
      <c r="E34" s="9">
        <v>0</v>
      </c>
      <c r="G34" s="9">
        <v>0</v>
      </c>
      <c r="I34" s="9">
        <v>0</v>
      </c>
      <c r="K34" s="24">
        <v>211009</v>
      </c>
      <c r="L34" s="26"/>
      <c r="M34" s="24">
        <v>312810591</v>
      </c>
      <c r="N34" s="26"/>
      <c r="O34" s="24">
        <v>237385125</v>
      </c>
      <c r="P34" s="26"/>
      <c r="Q34" s="55">
        <v>75425466</v>
      </c>
      <c r="R34" s="55"/>
    </row>
    <row r="35" spans="1:18" ht="21.75" customHeight="1" x14ac:dyDescent="0.2">
      <c r="A35" s="8" t="s">
        <v>127</v>
      </c>
      <c r="C35" s="9">
        <v>0</v>
      </c>
      <c r="E35" s="9">
        <v>0</v>
      </c>
      <c r="G35" s="9">
        <v>0</v>
      </c>
      <c r="I35" s="9">
        <v>0</v>
      </c>
      <c r="K35" s="24">
        <v>8860952</v>
      </c>
      <c r="L35" s="26"/>
      <c r="M35" s="24">
        <v>21390776295</v>
      </c>
      <c r="N35" s="26"/>
      <c r="O35" s="24">
        <v>27922137624</v>
      </c>
      <c r="P35" s="26"/>
      <c r="Q35" s="55">
        <v>-6531361329</v>
      </c>
      <c r="R35" s="55"/>
    </row>
    <row r="36" spans="1:18" ht="21.75" customHeight="1" x14ac:dyDescent="0.2">
      <c r="A36" s="8" t="s">
        <v>128</v>
      </c>
      <c r="C36" s="9">
        <v>0</v>
      </c>
      <c r="E36" s="9">
        <v>0</v>
      </c>
      <c r="G36" s="9">
        <v>0</v>
      </c>
      <c r="I36" s="9">
        <v>0</v>
      </c>
      <c r="K36" s="24">
        <v>1500000</v>
      </c>
      <c r="L36" s="26"/>
      <c r="M36" s="24">
        <v>1637051308</v>
      </c>
      <c r="N36" s="26"/>
      <c r="O36" s="24">
        <v>1638691425</v>
      </c>
      <c r="P36" s="26"/>
      <c r="Q36" s="55">
        <v>-1640117</v>
      </c>
      <c r="R36" s="55"/>
    </row>
    <row r="37" spans="1:18" ht="21.75" customHeight="1" x14ac:dyDescent="0.2">
      <c r="A37" s="8" t="s">
        <v>129</v>
      </c>
      <c r="C37" s="9">
        <v>0</v>
      </c>
      <c r="E37" s="9">
        <v>0</v>
      </c>
      <c r="G37" s="9">
        <v>0</v>
      </c>
      <c r="I37" s="9">
        <v>0</v>
      </c>
      <c r="K37" s="24">
        <v>1490</v>
      </c>
      <c r="L37" s="26"/>
      <c r="M37" s="24">
        <v>25569912003</v>
      </c>
      <c r="N37" s="26"/>
      <c r="O37" s="24">
        <v>24434918393</v>
      </c>
      <c r="P37" s="26"/>
      <c r="Q37" s="55">
        <v>1134993610</v>
      </c>
      <c r="R37" s="55"/>
    </row>
    <row r="38" spans="1:18" ht="21.75" customHeight="1" x14ac:dyDescent="0.2">
      <c r="A38" s="8" t="s">
        <v>130</v>
      </c>
      <c r="C38" s="9">
        <v>0</v>
      </c>
      <c r="E38" s="9">
        <v>0</v>
      </c>
      <c r="G38" s="9">
        <v>0</v>
      </c>
      <c r="I38" s="9">
        <v>0</v>
      </c>
      <c r="K38" s="24">
        <v>10300000</v>
      </c>
      <c r="L38" s="26"/>
      <c r="M38" s="24">
        <v>29587782041</v>
      </c>
      <c r="N38" s="26"/>
      <c r="O38" s="24">
        <v>28324402867</v>
      </c>
      <c r="P38" s="26"/>
      <c r="Q38" s="55">
        <v>1263379174</v>
      </c>
      <c r="R38" s="55"/>
    </row>
    <row r="39" spans="1:18" ht="21.75" customHeight="1" x14ac:dyDescent="0.2">
      <c r="A39" s="8" t="s">
        <v>131</v>
      </c>
      <c r="C39" s="9">
        <v>0</v>
      </c>
      <c r="E39" s="9">
        <v>0</v>
      </c>
      <c r="G39" s="9">
        <v>0</v>
      </c>
      <c r="I39" s="9">
        <v>0</v>
      </c>
      <c r="K39" s="24">
        <v>2789233</v>
      </c>
      <c r="L39" s="26"/>
      <c r="M39" s="24">
        <v>10228725938</v>
      </c>
      <c r="N39" s="26"/>
      <c r="O39" s="24">
        <v>10333618336</v>
      </c>
      <c r="P39" s="26"/>
      <c r="Q39" s="55">
        <v>-104892398</v>
      </c>
      <c r="R39" s="55"/>
    </row>
    <row r="40" spans="1:18" ht="21.75" customHeight="1" x14ac:dyDescent="0.2">
      <c r="A40" s="8" t="s">
        <v>132</v>
      </c>
      <c r="C40" s="9">
        <v>0</v>
      </c>
      <c r="E40" s="9">
        <v>0</v>
      </c>
      <c r="G40" s="9">
        <v>0</v>
      </c>
      <c r="I40" s="9">
        <v>0</v>
      </c>
      <c r="K40" s="24">
        <v>1500000</v>
      </c>
      <c r="L40" s="26"/>
      <c r="M40" s="24">
        <v>5031267781</v>
      </c>
      <c r="N40" s="26"/>
      <c r="O40" s="24">
        <v>4673739906</v>
      </c>
      <c r="P40" s="26"/>
      <c r="Q40" s="55">
        <v>357527875</v>
      </c>
      <c r="R40" s="55"/>
    </row>
    <row r="41" spans="1:18" ht="21.75" customHeight="1" x14ac:dyDescent="0.2">
      <c r="A41" s="8" t="s">
        <v>47</v>
      </c>
      <c r="C41" s="9">
        <v>0</v>
      </c>
      <c r="E41" s="9">
        <v>0</v>
      </c>
      <c r="G41" s="9">
        <v>0</v>
      </c>
      <c r="I41" s="9">
        <v>0</v>
      </c>
      <c r="K41" s="24">
        <v>7000000</v>
      </c>
      <c r="L41" s="26"/>
      <c r="M41" s="24">
        <v>15037946232</v>
      </c>
      <c r="N41" s="26"/>
      <c r="O41" s="24">
        <v>17084114854</v>
      </c>
      <c r="P41" s="26"/>
      <c r="Q41" s="55">
        <v>-2046168622</v>
      </c>
      <c r="R41" s="55"/>
    </row>
    <row r="42" spans="1:18" ht="21.75" customHeight="1" x14ac:dyDescent="0.2">
      <c r="A42" s="8" t="s">
        <v>133</v>
      </c>
      <c r="C42" s="9">
        <v>0</v>
      </c>
      <c r="E42" s="9">
        <v>0</v>
      </c>
      <c r="G42" s="9">
        <v>0</v>
      </c>
      <c r="I42" s="9">
        <v>0</v>
      </c>
      <c r="K42" s="24">
        <v>5000000</v>
      </c>
      <c r="L42" s="26"/>
      <c r="M42" s="24">
        <v>44263180333</v>
      </c>
      <c r="N42" s="26"/>
      <c r="O42" s="24">
        <v>39504961412</v>
      </c>
      <c r="P42" s="26"/>
      <c r="Q42" s="55">
        <v>4758218921</v>
      </c>
      <c r="R42" s="55"/>
    </row>
    <row r="43" spans="1:18" ht="21.75" customHeight="1" x14ac:dyDescent="0.2">
      <c r="A43" s="8" t="s">
        <v>134</v>
      </c>
      <c r="C43" s="9">
        <v>0</v>
      </c>
      <c r="E43" s="9">
        <v>0</v>
      </c>
      <c r="G43" s="9">
        <v>0</v>
      </c>
      <c r="I43" s="9">
        <v>0</v>
      </c>
      <c r="K43" s="24">
        <v>2000000</v>
      </c>
      <c r="L43" s="26"/>
      <c r="M43" s="24">
        <v>29395998886</v>
      </c>
      <c r="N43" s="26"/>
      <c r="O43" s="24">
        <v>31944874890</v>
      </c>
      <c r="P43" s="26"/>
      <c r="Q43" s="55">
        <v>-2548876004</v>
      </c>
      <c r="R43" s="55"/>
    </row>
    <row r="44" spans="1:18" ht="21.75" customHeight="1" x14ac:dyDescent="0.2">
      <c r="A44" s="8" t="s">
        <v>135</v>
      </c>
      <c r="C44" s="9">
        <v>0</v>
      </c>
      <c r="E44" s="9">
        <v>0</v>
      </c>
      <c r="G44" s="9">
        <v>0</v>
      </c>
      <c r="I44" s="9">
        <v>0</v>
      </c>
      <c r="K44" s="24">
        <v>8823988</v>
      </c>
      <c r="L44" s="26"/>
      <c r="M44" s="24">
        <v>51623493805</v>
      </c>
      <c r="N44" s="26"/>
      <c r="O44" s="24">
        <v>62129119539</v>
      </c>
      <c r="P44" s="26"/>
      <c r="Q44" s="55">
        <v>-10505625734</v>
      </c>
      <c r="R44" s="55"/>
    </row>
    <row r="45" spans="1:18" ht="21.75" customHeight="1" x14ac:dyDescent="0.2">
      <c r="A45" s="8" t="s">
        <v>136</v>
      </c>
      <c r="C45" s="9">
        <v>0</v>
      </c>
      <c r="E45" s="9">
        <v>0</v>
      </c>
      <c r="G45" s="9">
        <v>0</v>
      </c>
      <c r="I45" s="9">
        <v>0</v>
      </c>
      <c r="K45" s="24">
        <v>1000000</v>
      </c>
      <c r="L45" s="26"/>
      <c r="M45" s="24">
        <v>6353967616</v>
      </c>
      <c r="N45" s="26"/>
      <c r="O45" s="24">
        <v>5338048500</v>
      </c>
      <c r="P45" s="26"/>
      <c r="Q45" s="55">
        <v>1015919116</v>
      </c>
      <c r="R45" s="55"/>
    </row>
    <row r="46" spans="1:18" ht="21.75" customHeight="1" x14ac:dyDescent="0.2">
      <c r="A46" s="8" t="s">
        <v>137</v>
      </c>
      <c r="C46" s="9">
        <v>0</v>
      </c>
      <c r="E46" s="9">
        <v>0</v>
      </c>
      <c r="G46" s="9">
        <v>0</v>
      </c>
      <c r="I46" s="9">
        <v>0</v>
      </c>
      <c r="K46" s="24">
        <v>30000000</v>
      </c>
      <c r="L46" s="26"/>
      <c r="M46" s="24">
        <v>34312455171</v>
      </c>
      <c r="N46" s="26"/>
      <c r="O46" s="24">
        <v>31954315981</v>
      </c>
      <c r="P46" s="26"/>
      <c r="Q46" s="55">
        <v>2358139190</v>
      </c>
      <c r="R46" s="55"/>
    </row>
    <row r="47" spans="1:18" ht="21.75" customHeight="1" x14ac:dyDescent="0.2">
      <c r="A47" s="8" t="s">
        <v>138</v>
      </c>
      <c r="C47" s="9">
        <v>0</v>
      </c>
      <c r="E47" s="9">
        <v>0</v>
      </c>
      <c r="G47" s="9">
        <v>0</v>
      </c>
      <c r="I47" s="9">
        <v>0</v>
      </c>
      <c r="K47" s="24">
        <v>2600000</v>
      </c>
      <c r="L47" s="26"/>
      <c r="M47" s="24">
        <v>3046487497</v>
      </c>
      <c r="N47" s="26"/>
      <c r="O47" s="24">
        <v>2998054800</v>
      </c>
      <c r="P47" s="26"/>
      <c r="Q47" s="55">
        <v>48432697</v>
      </c>
      <c r="R47" s="55"/>
    </row>
    <row r="48" spans="1:18" ht="21.75" customHeight="1" x14ac:dyDescent="0.2">
      <c r="A48" s="8" t="s">
        <v>31</v>
      </c>
      <c r="C48" s="9">
        <v>0</v>
      </c>
      <c r="E48" s="9">
        <v>0</v>
      </c>
      <c r="G48" s="9">
        <v>0</v>
      </c>
      <c r="I48" s="9">
        <v>0</v>
      </c>
      <c r="K48" s="24">
        <v>2100000</v>
      </c>
      <c r="L48" s="26"/>
      <c r="M48" s="24">
        <v>41406754783</v>
      </c>
      <c r="N48" s="26"/>
      <c r="O48" s="24">
        <v>38980626586</v>
      </c>
      <c r="P48" s="26"/>
      <c r="Q48" s="55">
        <v>2426128197</v>
      </c>
      <c r="R48" s="55"/>
    </row>
    <row r="49" spans="1:18" ht="21.75" customHeight="1" x14ac:dyDescent="0.2">
      <c r="A49" s="8" t="s">
        <v>139</v>
      </c>
      <c r="C49" s="9">
        <v>0</v>
      </c>
      <c r="E49" s="9">
        <v>0</v>
      </c>
      <c r="G49" s="9">
        <v>0</v>
      </c>
      <c r="I49" s="9">
        <v>0</v>
      </c>
      <c r="K49" s="24">
        <v>10000000</v>
      </c>
      <c r="L49" s="26"/>
      <c r="M49" s="24">
        <v>37074341786</v>
      </c>
      <c r="N49" s="26"/>
      <c r="O49" s="24">
        <v>33050642425</v>
      </c>
      <c r="P49" s="26"/>
      <c r="Q49" s="55">
        <v>4023699361</v>
      </c>
      <c r="R49" s="55"/>
    </row>
    <row r="50" spans="1:18" ht="21.75" customHeight="1" x14ac:dyDescent="0.2">
      <c r="A50" s="8" t="s">
        <v>39</v>
      </c>
      <c r="C50" s="9">
        <v>0</v>
      </c>
      <c r="E50" s="9">
        <v>0</v>
      </c>
      <c r="G50" s="9">
        <v>0</v>
      </c>
      <c r="I50" s="9">
        <v>0</v>
      </c>
      <c r="K50" s="24">
        <v>300000</v>
      </c>
      <c r="L50" s="26"/>
      <c r="M50" s="24">
        <v>20512252435</v>
      </c>
      <c r="N50" s="26"/>
      <c r="O50" s="24">
        <v>16368105296</v>
      </c>
      <c r="P50" s="26"/>
      <c r="Q50" s="55">
        <v>4144147139</v>
      </c>
      <c r="R50" s="55"/>
    </row>
    <row r="51" spans="1:18" ht="21.75" customHeight="1" x14ac:dyDescent="0.2">
      <c r="A51" s="8" t="s">
        <v>140</v>
      </c>
      <c r="C51" s="9">
        <v>0</v>
      </c>
      <c r="E51" s="9">
        <v>0</v>
      </c>
      <c r="G51" s="9">
        <v>0</v>
      </c>
      <c r="I51" s="9">
        <v>0</v>
      </c>
      <c r="K51" s="24">
        <v>2600000</v>
      </c>
      <c r="L51" s="26"/>
      <c r="M51" s="24">
        <v>12960891562</v>
      </c>
      <c r="N51" s="26"/>
      <c r="O51" s="24">
        <v>13067874010</v>
      </c>
      <c r="P51" s="26"/>
      <c r="Q51" s="55">
        <v>-106982448</v>
      </c>
      <c r="R51" s="55"/>
    </row>
    <row r="52" spans="1:18" ht="21.75" customHeight="1" x14ac:dyDescent="0.2">
      <c r="A52" s="8" t="s">
        <v>50</v>
      </c>
      <c r="C52" s="9">
        <v>0</v>
      </c>
      <c r="E52" s="9">
        <v>0</v>
      </c>
      <c r="G52" s="9">
        <v>0</v>
      </c>
      <c r="I52" s="9">
        <v>0</v>
      </c>
      <c r="K52" s="24">
        <v>14398457</v>
      </c>
      <c r="L52" s="26"/>
      <c r="M52" s="24">
        <v>66505450169</v>
      </c>
      <c r="N52" s="26"/>
      <c r="O52" s="24">
        <v>66697691845</v>
      </c>
      <c r="P52" s="26"/>
      <c r="Q52" s="55">
        <v>-192241676</v>
      </c>
      <c r="R52" s="55"/>
    </row>
    <row r="53" spans="1:18" ht="21.75" customHeight="1" x14ac:dyDescent="0.2">
      <c r="A53" s="8" t="s">
        <v>63</v>
      </c>
      <c r="C53" s="9">
        <v>0</v>
      </c>
      <c r="E53" s="9">
        <v>0</v>
      </c>
      <c r="G53" s="9">
        <v>0</v>
      </c>
      <c r="I53" s="9">
        <v>0</v>
      </c>
      <c r="K53" s="24">
        <v>1500000</v>
      </c>
      <c r="L53" s="26"/>
      <c r="M53" s="24">
        <v>25956968039</v>
      </c>
      <c r="N53" s="26"/>
      <c r="O53" s="24">
        <v>36434572421</v>
      </c>
      <c r="P53" s="26"/>
      <c r="Q53" s="55">
        <v>-10477604382</v>
      </c>
      <c r="R53" s="55"/>
    </row>
    <row r="54" spans="1:18" ht="21.75" customHeight="1" x14ac:dyDescent="0.2">
      <c r="A54" s="8" t="s">
        <v>141</v>
      </c>
      <c r="C54" s="9">
        <v>0</v>
      </c>
      <c r="E54" s="9">
        <v>0</v>
      </c>
      <c r="G54" s="9">
        <v>0</v>
      </c>
      <c r="I54" s="9">
        <v>0</v>
      </c>
      <c r="K54" s="24">
        <v>1000000</v>
      </c>
      <c r="L54" s="26"/>
      <c r="M54" s="24">
        <v>12611751766</v>
      </c>
      <c r="N54" s="26"/>
      <c r="O54" s="24">
        <v>11179703580</v>
      </c>
      <c r="P54" s="26"/>
      <c r="Q54" s="55">
        <v>1432048186</v>
      </c>
      <c r="R54" s="55"/>
    </row>
    <row r="55" spans="1:18" ht="21.75" customHeight="1" x14ac:dyDescent="0.2">
      <c r="A55" s="8" t="s">
        <v>59</v>
      </c>
      <c r="C55" s="9">
        <v>0</v>
      </c>
      <c r="E55" s="9">
        <v>0</v>
      </c>
      <c r="G55" s="9">
        <v>0</v>
      </c>
      <c r="I55" s="9">
        <v>0</v>
      </c>
      <c r="K55" s="24">
        <v>400000</v>
      </c>
      <c r="L55" s="26"/>
      <c r="M55" s="24">
        <v>3848888581</v>
      </c>
      <c r="N55" s="26"/>
      <c r="O55" s="24">
        <v>3856914000</v>
      </c>
      <c r="P55" s="26"/>
      <c r="Q55" s="55">
        <v>-8025419</v>
      </c>
      <c r="R55" s="55"/>
    </row>
    <row r="56" spans="1:18" ht="21.75" customHeight="1" x14ac:dyDescent="0.2">
      <c r="A56" s="8" t="s">
        <v>142</v>
      </c>
      <c r="C56" s="9">
        <v>0</v>
      </c>
      <c r="E56" s="9">
        <v>0</v>
      </c>
      <c r="G56" s="9">
        <v>0</v>
      </c>
      <c r="I56" s="9">
        <v>0</v>
      </c>
      <c r="K56" s="24">
        <v>200000</v>
      </c>
      <c r="L56" s="26"/>
      <c r="M56" s="24">
        <v>399011671</v>
      </c>
      <c r="N56" s="26"/>
      <c r="O56" s="24">
        <v>390153934</v>
      </c>
      <c r="P56" s="26"/>
      <c r="Q56" s="55">
        <v>8857737</v>
      </c>
      <c r="R56" s="55"/>
    </row>
    <row r="57" spans="1:18" ht="21.75" customHeight="1" x14ac:dyDescent="0.2">
      <c r="A57" s="8" t="s">
        <v>143</v>
      </c>
      <c r="C57" s="9">
        <v>0</v>
      </c>
      <c r="E57" s="9">
        <v>0</v>
      </c>
      <c r="G57" s="9">
        <v>0</v>
      </c>
      <c r="I57" s="9">
        <v>0</v>
      </c>
      <c r="K57" s="24">
        <v>9000001</v>
      </c>
      <c r="L57" s="26"/>
      <c r="M57" s="24">
        <v>31719173590</v>
      </c>
      <c r="N57" s="26"/>
      <c r="O57" s="24">
        <v>30084496034</v>
      </c>
      <c r="P57" s="26"/>
      <c r="Q57" s="55">
        <v>1634677556</v>
      </c>
      <c r="R57" s="55"/>
    </row>
    <row r="58" spans="1:18" ht="21.75" customHeight="1" x14ac:dyDescent="0.2">
      <c r="A58" s="8" t="s">
        <v>144</v>
      </c>
      <c r="C58" s="9">
        <v>0</v>
      </c>
      <c r="E58" s="9">
        <v>0</v>
      </c>
      <c r="G58" s="9">
        <v>0</v>
      </c>
      <c r="I58" s="9">
        <v>0</v>
      </c>
      <c r="K58" s="24">
        <v>7513</v>
      </c>
      <c r="L58" s="26"/>
      <c r="M58" s="24">
        <v>28986029530</v>
      </c>
      <c r="N58" s="26"/>
      <c r="O58" s="24">
        <v>28986029530</v>
      </c>
      <c r="P58" s="26"/>
      <c r="Q58" s="55">
        <v>0</v>
      </c>
      <c r="R58" s="55"/>
    </row>
    <row r="59" spans="1:18" ht="21.75" customHeight="1" x14ac:dyDescent="0.2">
      <c r="A59" s="8" t="s">
        <v>145</v>
      </c>
      <c r="C59" s="9">
        <v>0</v>
      </c>
      <c r="E59" s="9">
        <v>0</v>
      </c>
      <c r="G59" s="9">
        <v>0</v>
      </c>
      <c r="I59" s="9">
        <v>0</v>
      </c>
      <c r="K59" s="24">
        <v>4000000</v>
      </c>
      <c r="L59" s="26"/>
      <c r="M59" s="24">
        <v>14504687115</v>
      </c>
      <c r="N59" s="26"/>
      <c r="O59" s="24">
        <v>15194258176</v>
      </c>
      <c r="P59" s="26"/>
      <c r="Q59" s="55">
        <v>-689571061</v>
      </c>
      <c r="R59" s="55"/>
    </row>
    <row r="60" spans="1:18" ht="21.75" customHeight="1" x14ac:dyDescent="0.2">
      <c r="A60" s="8" t="s">
        <v>146</v>
      </c>
      <c r="C60" s="9">
        <v>0</v>
      </c>
      <c r="E60" s="9">
        <v>0</v>
      </c>
      <c r="G60" s="9">
        <v>0</v>
      </c>
      <c r="I60" s="9">
        <v>0</v>
      </c>
      <c r="K60" s="24">
        <v>1805921</v>
      </c>
      <c r="L60" s="26"/>
      <c r="M60" s="24">
        <v>5101144191</v>
      </c>
      <c r="N60" s="26"/>
      <c r="O60" s="24">
        <v>4162647905</v>
      </c>
      <c r="P60" s="26"/>
      <c r="Q60" s="55">
        <v>938496286</v>
      </c>
      <c r="R60" s="55"/>
    </row>
    <row r="61" spans="1:18" ht="21.75" customHeight="1" x14ac:dyDescent="0.2">
      <c r="A61" s="8" t="s">
        <v>40</v>
      </c>
      <c r="C61" s="9">
        <v>0</v>
      </c>
      <c r="E61" s="9">
        <v>0</v>
      </c>
      <c r="G61" s="9">
        <v>0</v>
      </c>
      <c r="I61" s="9">
        <v>0</v>
      </c>
      <c r="K61" s="24">
        <v>1</v>
      </c>
      <c r="L61" s="26"/>
      <c r="M61" s="24">
        <v>1</v>
      </c>
      <c r="N61" s="26"/>
      <c r="O61" s="24">
        <v>19289</v>
      </c>
      <c r="P61" s="26"/>
      <c r="Q61" s="55">
        <v>-19288</v>
      </c>
      <c r="R61" s="55"/>
    </row>
    <row r="62" spans="1:18" ht="21.75" customHeight="1" x14ac:dyDescent="0.2">
      <c r="A62" s="8" t="s">
        <v>23</v>
      </c>
      <c r="C62" s="9">
        <v>0</v>
      </c>
      <c r="E62" s="9">
        <v>0</v>
      </c>
      <c r="G62" s="9">
        <v>0</v>
      </c>
      <c r="I62" s="9">
        <v>0</v>
      </c>
      <c r="K62" s="24">
        <v>10000000</v>
      </c>
      <c r="L62" s="26"/>
      <c r="M62" s="24">
        <v>37438905344</v>
      </c>
      <c r="N62" s="26"/>
      <c r="O62" s="24">
        <v>37142320093</v>
      </c>
      <c r="P62" s="26"/>
      <c r="Q62" s="55">
        <v>296585251</v>
      </c>
      <c r="R62" s="55"/>
    </row>
    <row r="63" spans="1:18" ht="21.75" customHeight="1" x14ac:dyDescent="0.2">
      <c r="A63" s="8" t="s">
        <v>21</v>
      </c>
      <c r="C63" s="9">
        <v>0</v>
      </c>
      <c r="E63" s="9">
        <v>0</v>
      </c>
      <c r="G63" s="9">
        <v>0</v>
      </c>
      <c r="I63" s="9">
        <v>0</v>
      </c>
      <c r="K63" s="24">
        <v>10400000</v>
      </c>
      <c r="L63" s="26"/>
      <c r="M63" s="24">
        <v>9593775513</v>
      </c>
      <c r="N63" s="26"/>
      <c r="O63" s="24">
        <v>11044639892</v>
      </c>
      <c r="P63" s="26"/>
      <c r="Q63" s="55">
        <v>-1450864379</v>
      </c>
      <c r="R63" s="55"/>
    </row>
    <row r="64" spans="1:18" ht="21.75" customHeight="1" x14ac:dyDescent="0.2">
      <c r="A64" s="8" t="s">
        <v>147</v>
      </c>
      <c r="C64" s="9">
        <v>0</v>
      </c>
      <c r="E64" s="9">
        <v>0</v>
      </c>
      <c r="G64" s="9">
        <v>0</v>
      </c>
      <c r="I64" s="9">
        <v>0</v>
      </c>
      <c r="K64" s="24">
        <v>60000000</v>
      </c>
      <c r="L64" s="26"/>
      <c r="M64" s="24">
        <v>41775150933</v>
      </c>
      <c r="N64" s="26"/>
      <c r="O64" s="24">
        <v>36665593504</v>
      </c>
      <c r="P64" s="26"/>
      <c r="Q64" s="55">
        <v>5109557429</v>
      </c>
      <c r="R64" s="55"/>
    </row>
    <row r="65" spans="1:18" ht="21.75" customHeight="1" x14ac:dyDescent="0.2">
      <c r="A65" s="8" t="s">
        <v>58</v>
      </c>
      <c r="C65" s="9">
        <v>0</v>
      </c>
      <c r="E65" s="9">
        <v>0</v>
      </c>
      <c r="G65" s="9">
        <v>0</v>
      </c>
      <c r="I65" s="9">
        <v>0</v>
      </c>
      <c r="K65" s="24">
        <v>10000001</v>
      </c>
      <c r="L65" s="26"/>
      <c r="M65" s="24">
        <v>26063991124</v>
      </c>
      <c r="N65" s="26"/>
      <c r="O65" s="24">
        <v>24192282222</v>
      </c>
      <c r="P65" s="26"/>
      <c r="Q65" s="55">
        <v>1871708902</v>
      </c>
      <c r="R65" s="55"/>
    </row>
    <row r="66" spans="1:18" ht="21.75" customHeight="1" x14ac:dyDescent="0.2">
      <c r="A66" s="8" t="s">
        <v>148</v>
      </c>
      <c r="C66" s="9">
        <v>0</v>
      </c>
      <c r="E66" s="9">
        <v>0</v>
      </c>
      <c r="G66" s="9">
        <v>0</v>
      </c>
      <c r="I66" s="9">
        <v>0</v>
      </c>
      <c r="K66" s="24">
        <v>28400000</v>
      </c>
      <c r="L66" s="26"/>
      <c r="M66" s="24">
        <v>80207786211</v>
      </c>
      <c r="N66" s="26"/>
      <c r="O66" s="24">
        <v>86382933625</v>
      </c>
      <c r="P66" s="26"/>
      <c r="Q66" s="55">
        <v>-6175147414</v>
      </c>
      <c r="R66" s="55"/>
    </row>
    <row r="67" spans="1:18" ht="21.75" customHeight="1" x14ac:dyDescent="0.2">
      <c r="A67" s="8" t="s">
        <v>149</v>
      </c>
      <c r="C67" s="9">
        <v>0</v>
      </c>
      <c r="E67" s="9">
        <v>0</v>
      </c>
      <c r="G67" s="9">
        <v>0</v>
      </c>
      <c r="I67" s="9">
        <v>0</v>
      </c>
      <c r="K67" s="24">
        <v>622796</v>
      </c>
      <c r="L67" s="26"/>
      <c r="M67" s="24">
        <v>42063244547</v>
      </c>
      <c r="N67" s="26"/>
      <c r="O67" s="24">
        <v>38971738401</v>
      </c>
      <c r="P67" s="26"/>
      <c r="Q67" s="55">
        <v>3091506146</v>
      </c>
      <c r="R67" s="55"/>
    </row>
    <row r="68" spans="1:18" ht="21.75" customHeight="1" x14ac:dyDescent="0.2">
      <c r="A68" s="8" t="s">
        <v>61</v>
      </c>
      <c r="C68" s="9">
        <v>0</v>
      </c>
      <c r="E68" s="9">
        <v>0</v>
      </c>
      <c r="G68" s="9">
        <v>0</v>
      </c>
      <c r="I68" s="9">
        <v>0</v>
      </c>
      <c r="K68" s="24">
        <v>9206</v>
      </c>
      <c r="L68" s="26"/>
      <c r="M68" s="24">
        <v>168851904935</v>
      </c>
      <c r="N68" s="26"/>
      <c r="O68" s="24">
        <v>90786322000</v>
      </c>
      <c r="P68" s="26"/>
      <c r="Q68" s="55">
        <v>78065582935</v>
      </c>
      <c r="R68" s="55"/>
    </row>
    <row r="69" spans="1:18" ht="21.75" customHeight="1" x14ac:dyDescent="0.2">
      <c r="A69" s="8" t="s">
        <v>150</v>
      </c>
      <c r="C69" s="9">
        <v>0</v>
      </c>
      <c r="E69" s="9">
        <v>0</v>
      </c>
      <c r="G69" s="9">
        <v>0</v>
      </c>
      <c r="I69" s="9">
        <v>0</v>
      </c>
      <c r="K69" s="24">
        <v>50400000</v>
      </c>
      <c r="L69" s="26"/>
      <c r="M69" s="24">
        <v>27970760225</v>
      </c>
      <c r="N69" s="26"/>
      <c r="O69" s="24">
        <v>28927622582</v>
      </c>
      <c r="P69" s="26"/>
      <c r="Q69" s="55">
        <v>-956862357</v>
      </c>
      <c r="R69" s="55"/>
    </row>
    <row r="70" spans="1:18" ht="21.75" customHeight="1" x14ac:dyDescent="0.2">
      <c r="A70" s="8" t="s">
        <v>151</v>
      </c>
      <c r="C70" s="9">
        <v>0</v>
      </c>
      <c r="E70" s="9">
        <v>0</v>
      </c>
      <c r="G70" s="9">
        <v>0</v>
      </c>
      <c r="I70" s="9">
        <v>0</v>
      </c>
      <c r="K70" s="24">
        <v>2283</v>
      </c>
      <c r="L70" s="26"/>
      <c r="M70" s="24">
        <v>14501571</v>
      </c>
      <c r="N70" s="26"/>
      <c r="O70" s="24">
        <v>11580979</v>
      </c>
      <c r="P70" s="26"/>
      <c r="Q70" s="55">
        <v>2920592</v>
      </c>
      <c r="R70" s="55"/>
    </row>
    <row r="71" spans="1:18" ht="21.75" customHeight="1" x14ac:dyDescent="0.2">
      <c r="A71" s="8" t="s">
        <v>152</v>
      </c>
      <c r="C71" s="9">
        <v>0</v>
      </c>
      <c r="E71" s="9">
        <v>0</v>
      </c>
      <c r="G71" s="9">
        <v>0</v>
      </c>
      <c r="I71" s="9">
        <v>0</v>
      </c>
      <c r="K71" s="24">
        <v>5000000</v>
      </c>
      <c r="L71" s="26"/>
      <c r="M71" s="24">
        <v>25198602456</v>
      </c>
      <c r="N71" s="26"/>
      <c r="O71" s="24">
        <v>31178284056</v>
      </c>
      <c r="P71" s="26"/>
      <c r="Q71" s="55">
        <v>-5979681600</v>
      </c>
      <c r="R71" s="55"/>
    </row>
    <row r="72" spans="1:18" ht="21.75" customHeight="1" x14ac:dyDescent="0.2">
      <c r="A72" s="8" t="s">
        <v>35</v>
      </c>
      <c r="C72" s="9">
        <v>0</v>
      </c>
      <c r="E72" s="9">
        <v>0</v>
      </c>
      <c r="G72" s="9">
        <v>0</v>
      </c>
      <c r="I72" s="9">
        <v>0</v>
      </c>
      <c r="K72" s="24">
        <v>800000</v>
      </c>
      <c r="L72" s="26"/>
      <c r="M72" s="24">
        <v>24318443248</v>
      </c>
      <c r="N72" s="26"/>
      <c r="O72" s="24">
        <v>22080913609</v>
      </c>
      <c r="P72" s="26"/>
      <c r="Q72" s="55">
        <v>2237529639</v>
      </c>
      <c r="R72" s="55"/>
    </row>
    <row r="73" spans="1:18" ht="21.75" customHeight="1" x14ac:dyDescent="0.2">
      <c r="A73" s="8" t="s">
        <v>153</v>
      </c>
      <c r="C73" s="9">
        <v>0</v>
      </c>
      <c r="E73" s="9">
        <v>0</v>
      </c>
      <c r="G73" s="9">
        <v>0</v>
      </c>
      <c r="I73" s="9">
        <v>0</v>
      </c>
      <c r="K73" s="24">
        <v>400000</v>
      </c>
      <c r="L73" s="26"/>
      <c r="M73" s="24">
        <v>14202405296</v>
      </c>
      <c r="N73" s="26"/>
      <c r="O73" s="24">
        <v>14457404012</v>
      </c>
      <c r="P73" s="26"/>
      <c r="Q73" s="55">
        <v>-254998716</v>
      </c>
      <c r="R73" s="55"/>
    </row>
    <row r="74" spans="1:18" ht="21.75" customHeight="1" x14ac:dyDescent="0.2">
      <c r="A74" s="8" t="s">
        <v>154</v>
      </c>
      <c r="C74" s="9">
        <v>0</v>
      </c>
      <c r="E74" s="9">
        <v>0</v>
      </c>
      <c r="G74" s="9">
        <v>0</v>
      </c>
      <c r="I74" s="9">
        <v>0</v>
      </c>
      <c r="K74" s="24">
        <v>2700000</v>
      </c>
      <c r="L74" s="26"/>
      <c r="M74" s="24">
        <v>22798639818</v>
      </c>
      <c r="N74" s="26"/>
      <c r="O74" s="24">
        <v>23806503450</v>
      </c>
      <c r="P74" s="26"/>
      <c r="Q74" s="55">
        <v>-1007863632</v>
      </c>
      <c r="R74" s="55"/>
    </row>
    <row r="75" spans="1:18" ht="21.75" customHeight="1" x14ac:dyDescent="0.2">
      <c r="A75" s="8" t="s">
        <v>155</v>
      </c>
      <c r="C75" s="9">
        <v>0</v>
      </c>
      <c r="E75" s="9">
        <v>0</v>
      </c>
      <c r="G75" s="9">
        <v>0</v>
      </c>
      <c r="I75" s="9">
        <v>0</v>
      </c>
      <c r="K75" s="24">
        <v>1200000</v>
      </c>
      <c r="L75" s="26"/>
      <c r="M75" s="24">
        <v>28940441170</v>
      </c>
      <c r="N75" s="26"/>
      <c r="O75" s="24">
        <v>29079148149</v>
      </c>
      <c r="P75" s="26"/>
      <c r="Q75" s="55">
        <v>-138706979</v>
      </c>
      <c r="R75" s="55"/>
    </row>
    <row r="76" spans="1:18" ht="21.75" customHeight="1" x14ac:dyDescent="0.2">
      <c r="A76" s="8" t="s">
        <v>156</v>
      </c>
      <c r="C76" s="9">
        <v>0</v>
      </c>
      <c r="E76" s="9">
        <v>0</v>
      </c>
      <c r="G76" s="9">
        <v>0</v>
      </c>
      <c r="I76" s="9">
        <v>0</v>
      </c>
      <c r="K76" s="24">
        <v>11104001</v>
      </c>
      <c r="L76" s="26"/>
      <c r="M76" s="24">
        <v>46585542218</v>
      </c>
      <c r="N76" s="26"/>
      <c r="O76" s="24">
        <v>40382554330</v>
      </c>
      <c r="P76" s="26"/>
      <c r="Q76" s="55">
        <v>6202987888</v>
      </c>
      <c r="R76" s="55"/>
    </row>
    <row r="77" spans="1:18" ht="21.75" customHeight="1" x14ac:dyDescent="0.2">
      <c r="A77" s="8" t="s">
        <v>157</v>
      </c>
      <c r="C77" s="9">
        <v>0</v>
      </c>
      <c r="E77" s="9">
        <v>0</v>
      </c>
      <c r="G77" s="9">
        <v>0</v>
      </c>
      <c r="I77" s="9">
        <v>0</v>
      </c>
      <c r="K77" s="24">
        <v>4945614</v>
      </c>
      <c r="L77" s="26"/>
      <c r="M77" s="24">
        <v>27829469099</v>
      </c>
      <c r="N77" s="26"/>
      <c r="O77" s="24">
        <v>26001318601</v>
      </c>
      <c r="P77" s="26"/>
      <c r="Q77" s="55">
        <v>1828150498</v>
      </c>
      <c r="R77" s="55"/>
    </row>
    <row r="78" spans="1:18" ht="21.75" customHeight="1" x14ac:dyDescent="0.2">
      <c r="A78" s="8" t="s">
        <v>158</v>
      </c>
      <c r="C78" s="9">
        <v>0</v>
      </c>
      <c r="E78" s="9">
        <v>0</v>
      </c>
      <c r="G78" s="9">
        <v>0</v>
      </c>
      <c r="I78" s="9">
        <v>0</v>
      </c>
      <c r="K78" s="24">
        <v>490000</v>
      </c>
      <c r="L78" s="26"/>
      <c r="M78" s="24">
        <v>4187407794</v>
      </c>
      <c r="N78" s="26"/>
      <c r="O78" s="24">
        <v>4549369230</v>
      </c>
      <c r="P78" s="26"/>
      <c r="Q78" s="55">
        <v>-361961436</v>
      </c>
      <c r="R78" s="55"/>
    </row>
    <row r="79" spans="1:18" ht="21.75" customHeight="1" x14ac:dyDescent="0.2">
      <c r="A79" s="8" t="s">
        <v>37</v>
      </c>
      <c r="C79" s="9">
        <v>0</v>
      </c>
      <c r="E79" s="9">
        <v>0</v>
      </c>
      <c r="G79" s="9">
        <v>0</v>
      </c>
      <c r="I79" s="9">
        <v>0</v>
      </c>
      <c r="K79" s="24">
        <v>1000000</v>
      </c>
      <c r="L79" s="26"/>
      <c r="M79" s="24">
        <v>9463356038</v>
      </c>
      <c r="N79" s="26"/>
      <c r="O79" s="24">
        <v>10722561518</v>
      </c>
      <c r="P79" s="26"/>
      <c r="Q79" s="55">
        <v>-1259205480</v>
      </c>
      <c r="R79" s="55"/>
    </row>
    <row r="80" spans="1:18" ht="21.75" customHeight="1" x14ac:dyDescent="0.2">
      <c r="A80" s="8" t="s">
        <v>159</v>
      </c>
      <c r="C80" s="9">
        <v>0</v>
      </c>
      <c r="E80" s="9">
        <v>0</v>
      </c>
      <c r="G80" s="9">
        <v>0</v>
      </c>
      <c r="I80" s="9">
        <v>0</v>
      </c>
      <c r="K80" s="24">
        <v>5200000</v>
      </c>
      <c r="L80" s="26"/>
      <c r="M80" s="24">
        <v>12957243005</v>
      </c>
      <c r="N80" s="26"/>
      <c r="O80" s="24">
        <v>12486126557</v>
      </c>
      <c r="P80" s="26"/>
      <c r="Q80" s="55">
        <v>471116448</v>
      </c>
      <c r="R80" s="55"/>
    </row>
    <row r="81" spans="1:18" ht="21.75" customHeight="1" x14ac:dyDescent="0.2">
      <c r="A81" s="8" t="s">
        <v>51</v>
      </c>
      <c r="C81" s="9">
        <v>0</v>
      </c>
      <c r="E81" s="9">
        <v>0</v>
      </c>
      <c r="G81" s="9">
        <v>0</v>
      </c>
      <c r="I81" s="9">
        <v>0</v>
      </c>
      <c r="K81" s="24">
        <v>8000000</v>
      </c>
      <c r="L81" s="26"/>
      <c r="M81" s="24">
        <v>10187024537</v>
      </c>
      <c r="N81" s="26"/>
      <c r="O81" s="24">
        <v>10182947568</v>
      </c>
      <c r="P81" s="26"/>
      <c r="Q81" s="55">
        <v>4076969</v>
      </c>
      <c r="R81" s="55"/>
    </row>
    <row r="82" spans="1:18" ht="21.75" customHeight="1" x14ac:dyDescent="0.2">
      <c r="A82" s="8" t="s">
        <v>41</v>
      </c>
      <c r="C82" s="9">
        <v>0</v>
      </c>
      <c r="E82" s="9">
        <v>0</v>
      </c>
      <c r="G82" s="9">
        <v>0</v>
      </c>
      <c r="I82" s="9">
        <v>0</v>
      </c>
      <c r="K82" s="24">
        <v>500000</v>
      </c>
      <c r="L82" s="26"/>
      <c r="M82" s="24">
        <v>4328649407</v>
      </c>
      <c r="N82" s="26"/>
      <c r="O82" s="24">
        <v>4304236500</v>
      </c>
      <c r="P82" s="26"/>
      <c r="Q82" s="55">
        <v>24412907</v>
      </c>
      <c r="R82" s="55"/>
    </row>
    <row r="83" spans="1:18" ht="21.75" customHeight="1" x14ac:dyDescent="0.2">
      <c r="A83" s="8" t="s">
        <v>160</v>
      </c>
      <c r="C83" s="9">
        <v>0</v>
      </c>
      <c r="E83" s="9">
        <v>0</v>
      </c>
      <c r="G83" s="9">
        <v>0</v>
      </c>
      <c r="I83" s="9">
        <v>0</v>
      </c>
      <c r="K83" s="24">
        <v>10000000</v>
      </c>
      <c r="L83" s="26"/>
      <c r="M83" s="24">
        <v>4522927647</v>
      </c>
      <c r="N83" s="26"/>
      <c r="O83" s="24">
        <v>4603241706</v>
      </c>
      <c r="P83" s="26"/>
      <c r="Q83" s="55">
        <v>-80314059</v>
      </c>
      <c r="R83" s="55"/>
    </row>
    <row r="84" spans="1:18" ht="21.75" customHeight="1" x14ac:dyDescent="0.2">
      <c r="A84" s="8" t="s">
        <v>48</v>
      </c>
      <c r="C84" s="9">
        <v>0</v>
      </c>
      <c r="E84" s="9">
        <v>0</v>
      </c>
      <c r="G84" s="9">
        <v>0</v>
      </c>
      <c r="I84" s="9">
        <v>0</v>
      </c>
      <c r="K84" s="24">
        <v>20750000</v>
      </c>
      <c r="L84" s="26"/>
      <c r="M84" s="24">
        <v>63367002344</v>
      </c>
      <c r="N84" s="26"/>
      <c r="O84" s="24">
        <v>72737908509</v>
      </c>
      <c r="P84" s="26"/>
      <c r="Q84" s="55">
        <v>-9370906165</v>
      </c>
      <c r="R84" s="55"/>
    </row>
    <row r="85" spans="1:18" ht="21.75" customHeight="1" x14ac:dyDescent="0.2">
      <c r="A85" s="8" t="s">
        <v>161</v>
      </c>
      <c r="C85" s="9">
        <v>0</v>
      </c>
      <c r="E85" s="9">
        <v>0</v>
      </c>
      <c r="G85" s="9">
        <v>0</v>
      </c>
      <c r="I85" s="9">
        <v>0</v>
      </c>
      <c r="K85" s="24">
        <v>1130551</v>
      </c>
      <c r="L85" s="26"/>
      <c r="M85" s="24">
        <v>1504800661</v>
      </c>
      <c r="N85" s="26"/>
      <c r="O85" s="24">
        <v>2184224532</v>
      </c>
      <c r="P85" s="26"/>
      <c r="Q85" s="55">
        <v>-679423871</v>
      </c>
      <c r="R85" s="55"/>
    </row>
    <row r="86" spans="1:18" ht="21.75" customHeight="1" x14ac:dyDescent="0.2">
      <c r="A86" s="8" t="s">
        <v>162</v>
      </c>
      <c r="C86" s="9">
        <v>0</v>
      </c>
      <c r="E86" s="9">
        <v>0</v>
      </c>
      <c r="G86" s="9">
        <v>0</v>
      </c>
      <c r="I86" s="9">
        <v>0</v>
      </c>
      <c r="K86" s="24">
        <v>4000000</v>
      </c>
      <c r="L86" s="26"/>
      <c r="M86" s="24">
        <v>5734695330</v>
      </c>
      <c r="N86" s="26"/>
      <c r="O86" s="24">
        <v>6074560355</v>
      </c>
      <c r="P86" s="26"/>
      <c r="Q86" s="55">
        <v>-339865025</v>
      </c>
      <c r="R86" s="55"/>
    </row>
    <row r="87" spans="1:18" ht="21.75" customHeight="1" x14ac:dyDescent="0.2">
      <c r="A87" s="8" t="s">
        <v>43</v>
      </c>
      <c r="C87" s="9">
        <v>0</v>
      </c>
      <c r="E87" s="9">
        <v>0</v>
      </c>
      <c r="G87" s="9">
        <v>0</v>
      </c>
      <c r="I87" s="9">
        <v>0</v>
      </c>
      <c r="K87" s="24">
        <v>2921609</v>
      </c>
      <c r="L87" s="26"/>
      <c r="M87" s="24">
        <v>26785378122</v>
      </c>
      <c r="N87" s="26"/>
      <c r="O87" s="24">
        <v>27913670497</v>
      </c>
      <c r="P87" s="26"/>
      <c r="Q87" s="55">
        <v>-1128292375</v>
      </c>
      <c r="R87" s="55"/>
    </row>
    <row r="88" spans="1:18" ht="21.75" customHeight="1" x14ac:dyDescent="0.2">
      <c r="A88" s="8" t="s">
        <v>25</v>
      </c>
      <c r="C88" s="9">
        <v>0</v>
      </c>
      <c r="E88" s="9">
        <v>0</v>
      </c>
      <c r="G88" s="9">
        <v>0</v>
      </c>
      <c r="I88" s="9">
        <v>0</v>
      </c>
      <c r="K88" s="24">
        <v>8068750</v>
      </c>
      <c r="L88" s="26"/>
      <c r="M88" s="24">
        <v>16562434384</v>
      </c>
      <c r="N88" s="26"/>
      <c r="O88" s="24">
        <v>23273742892</v>
      </c>
      <c r="P88" s="26"/>
      <c r="Q88" s="55">
        <v>-6711308508</v>
      </c>
      <c r="R88" s="55"/>
    </row>
    <row r="89" spans="1:18" ht="21.75" customHeight="1" x14ac:dyDescent="0.2">
      <c r="A89" s="8" t="s">
        <v>163</v>
      </c>
      <c r="C89" s="9">
        <v>0</v>
      </c>
      <c r="E89" s="9">
        <v>0</v>
      </c>
      <c r="G89" s="9">
        <v>0</v>
      </c>
      <c r="I89" s="9">
        <v>0</v>
      </c>
      <c r="K89" s="24">
        <v>15000000</v>
      </c>
      <c r="L89" s="26"/>
      <c r="M89" s="24">
        <v>23496667873</v>
      </c>
      <c r="N89" s="26"/>
      <c r="O89" s="24">
        <v>28686605152</v>
      </c>
      <c r="P89" s="26"/>
      <c r="Q89" s="55">
        <v>-5189937279</v>
      </c>
      <c r="R89" s="55"/>
    </row>
    <row r="90" spans="1:18" ht="21.75" customHeight="1" x14ac:dyDescent="0.2">
      <c r="A90" s="8" t="s">
        <v>164</v>
      </c>
      <c r="C90" s="9">
        <v>0</v>
      </c>
      <c r="E90" s="9">
        <v>0</v>
      </c>
      <c r="G90" s="9">
        <v>0</v>
      </c>
      <c r="I90" s="9">
        <v>0</v>
      </c>
      <c r="K90" s="24">
        <v>249999</v>
      </c>
      <c r="L90" s="26"/>
      <c r="M90" s="24">
        <v>1885419800</v>
      </c>
      <c r="N90" s="26"/>
      <c r="O90" s="24">
        <v>2099922225</v>
      </c>
      <c r="P90" s="26"/>
      <c r="Q90" s="55">
        <v>-214502425</v>
      </c>
      <c r="R90" s="55"/>
    </row>
    <row r="91" spans="1:18" ht="21.75" customHeight="1" x14ac:dyDescent="0.2">
      <c r="A91" s="8" t="s">
        <v>80</v>
      </c>
      <c r="C91" s="24">
        <v>17992</v>
      </c>
      <c r="D91" s="26"/>
      <c r="E91" s="24">
        <v>17038510114</v>
      </c>
      <c r="F91" s="26"/>
      <c r="G91" s="24">
        <v>16899173923</v>
      </c>
      <c r="H91" s="26"/>
      <c r="I91" s="24">
        <v>139336191</v>
      </c>
      <c r="K91" s="24">
        <v>17992</v>
      </c>
      <c r="L91" s="26"/>
      <c r="M91" s="24">
        <v>17038510114</v>
      </c>
      <c r="N91" s="26"/>
      <c r="O91" s="24">
        <v>16899173923</v>
      </c>
      <c r="P91" s="26"/>
      <c r="Q91" s="55">
        <v>139336191</v>
      </c>
      <c r="R91" s="55"/>
    </row>
    <row r="92" spans="1:18" ht="21.75" customHeight="1" x14ac:dyDescent="0.2">
      <c r="A92" s="8" t="s">
        <v>84</v>
      </c>
      <c r="C92" s="24">
        <v>8161</v>
      </c>
      <c r="D92" s="26"/>
      <c r="E92" s="24">
        <v>6395152800</v>
      </c>
      <c r="F92" s="26"/>
      <c r="G92" s="24">
        <v>6534227832</v>
      </c>
      <c r="H92" s="26"/>
      <c r="I92" s="24">
        <v>-139075032</v>
      </c>
      <c r="K92" s="24">
        <v>8161</v>
      </c>
      <c r="L92" s="26"/>
      <c r="M92" s="24">
        <v>6395152800</v>
      </c>
      <c r="N92" s="26"/>
      <c r="O92" s="24">
        <v>6534227832</v>
      </c>
      <c r="P92" s="26"/>
      <c r="Q92" s="55">
        <v>-139075032</v>
      </c>
      <c r="R92" s="55"/>
    </row>
    <row r="93" spans="1:18" ht="21.75" customHeight="1" x14ac:dyDescent="0.2">
      <c r="A93" s="8" t="s">
        <v>87</v>
      </c>
      <c r="C93" s="24">
        <v>100000</v>
      </c>
      <c r="D93" s="26"/>
      <c r="E93" s="24">
        <v>86104423438</v>
      </c>
      <c r="F93" s="26"/>
      <c r="G93" s="24">
        <v>86046762500</v>
      </c>
      <c r="H93" s="26"/>
      <c r="I93" s="24">
        <v>57660938</v>
      </c>
      <c r="K93" s="24">
        <v>100000</v>
      </c>
      <c r="L93" s="26"/>
      <c r="M93" s="24">
        <v>86104423438</v>
      </c>
      <c r="N93" s="26"/>
      <c r="O93" s="24">
        <v>86046762500</v>
      </c>
      <c r="P93" s="26"/>
      <c r="Q93" s="55">
        <v>57660938</v>
      </c>
      <c r="R93" s="55"/>
    </row>
    <row r="94" spans="1:18" ht="21.75" customHeight="1" x14ac:dyDescent="0.2">
      <c r="A94" s="8" t="s">
        <v>170</v>
      </c>
      <c r="C94" s="9">
        <v>0</v>
      </c>
      <c r="E94" s="9">
        <v>0</v>
      </c>
      <c r="G94" s="9">
        <v>0</v>
      </c>
      <c r="I94" s="9">
        <v>0</v>
      </c>
      <c r="K94" s="24">
        <v>67000</v>
      </c>
      <c r="L94" s="26"/>
      <c r="M94" s="24">
        <v>66987856250</v>
      </c>
      <c r="N94" s="26"/>
      <c r="O94" s="24">
        <v>66987856250</v>
      </c>
      <c r="Q94" s="56">
        <v>0</v>
      </c>
      <c r="R94" s="56"/>
    </row>
    <row r="95" spans="1:18" ht="21.75" customHeight="1" x14ac:dyDescent="0.2">
      <c r="A95" s="8" t="s">
        <v>171</v>
      </c>
      <c r="C95" s="9">
        <v>0</v>
      </c>
      <c r="E95" s="9">
        <v>0</v>
      </c>
      <c r="G95" s="9">
        <v>0</v>
      </c>
      <c r="I95" s="9">
        <v>0</v>
      </c>
      <c r="K95" s="24">
        <v>50000</v>
      </c>
      <c r="L95" s="26"/>
      <c r="M95" s="24">
        <v>40228114063</v>
      </c>
      <c r="N95" s="26"/>
      <c r="O95" s="24">
        <v>40263381314</v>
      </c>
      <c r="Q95" s="55">
        <v>-35267251</v>
      </c>
      <c r="R95" s="55"/>
    </row>
    <row r="96" spans="1:18" ht="21.75" customHeight="1" x14ac:dyDescent="0.2">
      <c r="A96" s="8" t="s">
        <v>172</v>
      </c>
      <c r="C96" s="9">
        <v>0</v>
      </c>
      <c r="E96" s="9">
        <v>0</v>
      </c>
      <c r="G96" s="9">
        <v>0</v>
      </c>
      <c r="I96" s="9">
        <v>0</v>
      </c>
      <c r="K96" s="24">
        <v>385000</v>
      </c>
      <c r="L96" s="26"/>
      <c r="M96" s="24">
        <v>384932718750</v>
      </c>
      <c r="N96" s="26"/>
      <c r="O96" s="24">
        <v>385069781250</v>
      </c>
      <c r="Q96" s="55">
        <v>-137062500</v>
      </c>
      <c r="R96" s="55"/>
    </row>
    <row r="97" spans="1:18" ht="21.75" customHeight="1" x14ac:dyDescent="0.2">
      <c r="A97" s="8" t="s">
        <v>173</v>
      </c>
      <c r="C97" s="9">
        <v>0</v>
      </c>
      <c r="E97" s="9">
        <v>0</v>
      </c>
      <c r="G97" s="9">
        <v>0</v>
      </c>
      <c r="I97" s="9">
        <v>0</v>
      </c>
      <c r="K97" s="24">
        <v>230000</v>
      </c>
      <c r="L97" s="26"/>
      <c r="M97" s="24">
        <v>216949078486</v>
      </c>
      <c r="N97" s="26"/>
      <c r="O97" s="24">
        <v>213735972695</v>
      </c>
      <c r="Q97" s="55">
        <v>3213105791</v>
      </c>
      <c r="R97" s="55"/>
    </row>
    <row r="98" spans="1:18" ht="21.75" customHeight="1" x14ac:dyDescent="0.2">
      <c r="A98" s="8" t="s">
        <v>174</v>
      </c>
      <c r="C98" s="9">
        <v>0</v>
      </c>
      <c r="E98" s="9">
        <v>0</v>
      </c>
      <c r="G98" s="9">
        <v>0</v>
      </c>
      <c r="I98" s="9">
        <v>0</v>
      </c>
      <c r="K98" s="24">
        <v>119000</v>
      </c>
      <c r="L98" s="26"/>
      <c r="M98" s="24">
        <v>118978431250</v>
      </c>
      <c r="N98" s="26"/>
      <c r="O98" s="24">
        <v>119021568750</v>
      </c>
      <c r="Q98" s="55">
        <v>-43137500</v>
      </c>
      <c r="R98" s="55"/>
    </row>
    <row r="99" spans="1:18" ht="21.75" customHeight="1" x14ac:dyDescent="0.2">
      <c r="A99" s="11" t="s">
        <v>175</v>
      </c>
      <c r="C99" s="13">
        <v>0</v>
      </c>
      <c r="E99" s="13">
        <v>0</v>
      </c>
      <c r="G99" s="13">
        <v>0</v>
      </c>
      <c r="I99" s="13">
        <v>0</v>
      </c>
      <c r="K99" s="25">
        <v>220000</v>
      </c>
      <c r="L99" s="26"/>
      <c r="M99" s="25">
        <v>219961125000</v>
      </c>
      <c r="N99" s="26"/>
      <c r="O99" s="25">
        <v>220038875000</v>
      </c>
      <c r="Q99" s="73">
        <v>-77750000</v>
      </c>
      <c r="R99" s="73"/>
    </row>
    <row r="100" spans="1:18" ht="21.75" customHeight="1" x14ac:dyDescent="0.2">
      <c r="A100" s="15" t="s">
        <v>65</v>
      </c>
      <c r="C100" s="27">
        <f>SUM(C8:C99)</f>
        <v>58703168</v>
      </c>
      <c r="D100" s="26"/>
      <c r="E100" s="27">
        <f>SUM(E8:E99)</f>
        <v>408363380823</v>
      </c>
      <c r="F100" s="26"/>
      <c r="G100" s="27">
        <f>SUM(G8:G99)</f>
        <v>359187203588</v>
      </c>
      <c r="H100" s="26"/>
      <c r="I100" s="27">
        <f>SUM(I8:I99)</f>
        <v>49176177235</v>
      </c>
      <c r="J100" s="26"/>
      <c r="K100" s="27">
        <f>SUM(K8:K99)</f>
        <v>544240552</v>
      </c>
      <c r="L100" s="26"/>
      <c r="M100" s="27">
        <f>SUM(M8:M99)</f>
        <v>3374989217463</v>
      </c>
      <c r="N100" s="26"/>
      <c r="O100" s="27">
        <f>SUM(O8:O99)</f>
        <v>3249072094762</v>
      </c>
      <c r="Q100" s="74">
        <f>SUM(Q8:R99)</f>
        <v>125917122701</v>
      </c>
      <c r="R100" s="74"/>
    </row>
  </sheetData>
  <mergeCells count="101">
    <mergeCell ref="Q99:R99"/>
    <mergeCell ref="Q100:R100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A1:Q1"/>
    <mergeCell ref="A2:R2"/>
    <mergeCell ref="A3:R3"/>
    <mergeCell ref="A5:R5"/>
    <mergeCell ref="A6:A7"/>
    <mergeCell ref="C6:I6"/>
    <mergeCell ref="K6:R6"/>
    <mergeCell ref="Q7:R7"/>
    <mergeCell ref="Q8:R8"/>
  </mergeCells>
  <pageMargins left="0.39" right="0.39" top="0.39" bottom="0.39" header="0" footer="0"/>
  <pageSetup paperSize="9" scale="74" fitToHeight="0" orientation="landscape" r:id="rId1"/>
  <ignoredErrors>
    <ignoredError sqref="Q100" emptyCellReferenc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7"/>
  <sheetViews>
    <sheetView rightToLeft="1" view="pageBreakPreview" zoomScale="60" zoomScaleNormal="100" workbookViewId="0">
      <selection sqref="A1:Y1"/>
    </sheetView>
  </sheetViews>
  <sheetFormatPr defaultRowHeight="12.75" x14ac:dyDescent="0.2"/>
  <cols>
    <col min="1" max="1" width="8.42578125" bestFit="1" customWidth="1"/>
    <col min="2" max="2" width="1.28515625" customWidth="1"/>
    <col min="3" max="3" width="12.5703125" bestFit="1" customWidth="1"/>
    <col min="4" max="4" width="1.28515625" customWidth="1"/>
    <col min="5" max="5" width="12" bestFit="1" customWidth="1"/>
    <col min="6" max="6" width="1.28515625" customWidth="1"/>
    <col min="7" max="7" width="12.5703125" bestFit="1" customWidth="1"/>
    <col min="8" max="8" width="1.28515625" customWidth="1"/>
    <col min="9" max="9" width="10.85546875" bestFit="1" customWidth="1"/>
    <col min="10" max="10" width="1.28515625" customWidth="1"/>
    <col min="11" max="11" width="15.42578125" bestFit="1" customWidth="1"/>
    <col min="12" max="12" width="1.28515625" customWidth="1"/>
    <col min="13" max="13" width="17.5703125" bestFit="1" customWidth="1"/>
    <col min="14" max="14" width="1.28515625" customWidth="1"/>
    <col min="15" max="15" width="19" bestFit="1" customWidth="1"/>
    <col min="16" max="16" width="1.28515625" customWidth="1"/>
    <col min="17" max="17" width="12" bestFit="1" customWidth="1"/>
    <col min="18" max="18" width="1.28515625" customWidth="1"/>
    <col min="19" max="19" width="11.85546875" bestFit="1" customWidth="1"/>
    <col min="20" max="20" width="1.28515625" customWidth="1"/>
    <col min="21" max="21" width="18.28515625" bestFit="1" customWidth="1"/>
    <col min="22" max="22" width="1.28515625" customWidth="1"/>
    <col min="23" max="23" width="14.85546875" bestFit="1" customWidth="1"/>
    <col min="24" max="24" width="1.28515625" customWidth="1"/>
    <col min="25" max="25" width="17.28515625" bestFit="1" customWidth="1"/>
    <col min="26" max="26" width="0.28515625" customWidth="1"/>
  </cols>
  <sheetData>
    <row r="1" spans="1:25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ht="7.35" customHeight="1" x14ac:dyDescent="0.2"/>
    <row r="5" spans="1:25" ht="14.45" customHeight="1" x14ac:dyDescent="0.2">
      <c r="A5" s="49" t="s">
        <v>237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5" ht="7.35" customHeight="1" x14ac:dyDescent="0.2"/>
    <row r="7" spans="1:25" ht="14.45" customHeight="1" x14ac:dyDescent="0.2">
      <c r="E7" s="50" t="s">
        <v>114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Y7" s="2" t="s">
        <v>115</v>
      </c>
    </row>
    <row r="8" spans="1:25" ht="29.1" customHeight="1" x14ac:dyDescent="0.2">
      <c r="A8" s="2" t="s">
        <v>238</v>
      </c>
      <c r="C8" s="2" t="s">
        <v>239</v>
      </c>
      <c r="E8" s="20" t="s">
        <v>68</v>
      </c>
      <c r="F8" s="3"/>
      <c r="G8" s="20" t="s">
        <v>13</v>
      </c>
      <c r="H8" s="3"/>
      <c r="I8" s="20" t="s">
        <v>67</v>
      </c>
      <c r="J8" s="3"/>
      <c r="K8" s="20" t="s">
        <v>240</v>
      </c>
      <c r="L8" s="3"/>
      <c r="M8" s="20" t="s">
        <v>241</v>
      </c>
      <c r="N8" s="3"/>
      <c r="O8" s="20" t="s">
        <v>242</v>
      </c>
      <c r="P8" s="3"/>
      <c r="Q8" s="20" t="s">
        <v>243</v>
      </c>
      <c r="R8" s="3"/>
      <c r="S8" s="20" t="s">
        <v>244</v>
      </c>
      <c r="T8" s="3"/>
      <c r="U8" s="20" t="s">
        <v>245</v>
      </c>
      <c r="V8" s="3"/>
      <c r="W8" s="20" t="s">
        <v>246</v>
      </c>
      <c r="Y8" s="20" t="s">
        <v>246</v>
      </c>
    </row>
    <row r="9" spans="1:25" ht="21.75" customHeight="1" x14ac:dyDescent="0.2">
      <c r="A9" s="5" t="s">
        <v>247</v>
      </c>
      <c r="C9" s="5" t="s">
        <v>248</v>
      </c>
      <c r="E9" s="5" t="s">
        <v>249</v>
      </c>
      <c r="G9" s="22">
        <v>19593000</v>
      </c>
      <c r="I9" s="22">
        <v>93.846000000000004</v>
      </c>
      <c r="K9" s="22">
        <v>1838724678</v>
      </c>
      <c r="M9" s="22">
        <v>1624987142</v>
      </c>
      <c r="O9" s="6">
        <v>0</v>
      </c>
      <c r="Q9" s="22">
        <v>1392684</v>
      </c>
      <c r="S9" s="6">
        <v>0</v>
      </c>
      <c r="U9" s="6">
        <v>0</v>
      </c>
      <c r="W9" s="22">
        <v>-215130220</v>
      </c>
      <c r="X9" s="26"/>
      <c r="Y9" s="22">
        <v>-215130220</v>
      </c>
    </row>
    <row r="10" spans="1:25" ht="21.75" customHeight="1" x14ac:dyDescent="0.2">
      <c r="A10" s="8" t="s">
        <v>247</v>
      </c>
      <c r="C10" s="8" t="s">
        <v>250</v>
      </c>
      <c r="E10" s="8" t="s">
        <v>251</v>
      </c>
      <c r="G10" s="24">
        <v>11000000</v>
      </c>
      <c r="I10" s="24">
        <v>39.636400000000002</v>
      </c>
      <c r="K10" s="24">
        <v>436000400</v>
      </c>
      <c r="M10" s="24">
        <v>747433393</v>
      </c>
      <c r="O10" s="9">
        <v>0</v>
      </c>
      <c r="Q10" s="24">
        <v>330209</v>
      </c>
      <c r="S10" s="9">
        <v>0</v>
      </c>
      <c r="U10" s="9">
        <v>0</v>
      </c>
      <c r="W10" s="24">
        <v>311102784</v>
      </c>
      <c r="X10" s="26"/>
      <c r="Y10" s="24">
        <v>311102784</v>
      </c>
    </row>
    <row r="11" spans="1:25" ht="21.75" customHeight="1" x14ac:dyDescent="0.2">
      <c r="A11" s="8" t="s">
        <v>247</v>
      </c>
      <c r="C11" s="8" t="s">
        <v>250</v>
      </c>
      <c r="E11" s="8" t="s">
        <v>249</v>
      </c>
      <c r="G11" s="24">
        <v>11200000</v>
      </c>
      <c r="I11" s="24">
        <v>38.258699999999997</v>
      </c>
      <c r="K11" s="24">
        <v>428497440</v>
      </c>
      <c r="M11" s="24">
        <v>358128511</v>
      </c>
      <c r="O11" s="9">
        <v>0</v>
      </c>
      <c r="Q11" s="24">
        <v>324526</v>
      </c>
      <c r="S11" s="9">
        <v>0</v>
      </c>
      <c r="U11" s="9">
        <v>0</v>
      </c>
      <c r="W11" s="24">
        <v>-70693455</v>
      </c>
      <c r="X11" s="26"/>
      <c r="Y11" s="24">
        <v>311102784</v>
      </c>
    </row>
    <row r="12" spans="1:25" ht="21.75" customHeight="1" x14ac:dyDescent="0.2">
      <c r="A12" s="8" t="s">
        <v>247</v>
      </c>
      <c r="C12" s="8" t="s">
        <v>252</v>
      </c>
      <c r="E12" s="8" t="s">
        <v>253</v>
      </c>
      <c r="G12" s="24">
        <v>3000000</v>
      </c>
      <c r="I12" s="24">
        <v>88.666700000000006</v>
      </c>
      <c r="K12" s="24">
        <v>266000100</v>
      </c>
      <c r="M12" s="24">
        <v>314000001</v>
      </c>
      <c r="O12" s="9">
        <v>0</v>
      </c>
      <c r="Q12" s="24">
        <v>201470</v>
      </c>
      <c r="S12" s="9">
        <v>0</v>
      </c>
      <c r="U12" s="9">
        <v>0</v>
      </c>
      <c r="W12" s="24">
        <v>47798431</v>
      </c>
      <c r="X12" s="26"/>
      <c r="Y12" s="24">
        <v>47798431</v>
      </c>
    </row>
    <row r="13" spans="1:25" ht="21.75" customHeight="1" x14ac:dyDescent="0.2">
      <c r="A13" s="8" t="s">
        <v>247</v>
      </c>
      <c r="C13" s="8" t="s">
        <v>252</v>
      </c>
      <c r="E13" s="8" t="s">
        <v>249</v>
      </c>
      <c r="G13" s="24">
        <v>10000000</v>
      </c>
      <c r="I13" s="24">
        <v>71.59</v>
      </c>
      <c r="K13" s="24">
        <v>715900000</v>
      </c>
      <c r="M13" s="24">
        <v>529598527</v>
      </c>
      <c r="O13" s="9">
        <v>0</v>
      </c>
      <c r="Q13" s="24">
        <v>542233</v>
      </c>
      <c r="S13" s="9">
        <v>0</v>
      </c>
      <c r="U13" s="9">
        <v>0</v>
      </c>
      <c r="W13" s="24">
        <v>-186843706</v>
      </c>
      <c r="X13" s="26"/>
      <c r="Y13" s="24">
        <v>47798431</v>
      </c>
    </row>
    <row r="14" spans="1:25" ht="21.75" customHeight="1" x14ac:dyDescent="0.2">
      <c r="A14" s="8" t="s">
        <v>254</v>
      </c>
      <c r="C14" s="8" t="s">
        <v>255</v>
      </c>
      <c r="G14" s="9">
        <v>0</v>
      </c>
      <c r="I14" s="9">
        <v>0</v>
      </c>
      <c r="K14" s="9">
        <v>0</v>
      </c>
      <c r="M14" s="9">
        <v>0</v>
      </c>
      <c r="O14" s="9">
        <v>0</v>
      </c>
      <c r="Q14" s="9">
        <v>0</v>
      </c>
      <c r="S14" s="9">
        <v>0</v>
      </c>
      <c r="U14" s="9">
        <v>0</v>
      </c>
      <c r="W14" s="9">
        <v>0</v>
      </c>
      <c r="Y14" s="24">
        <v>25873255</v>
      </c>
    </row>
    <row r="15" spans="1:25" ht="21.75" customHeight="1" x14ac:dyDescent="0.2">
      <c r="A15" s="8" t="s">
        <v>254</v>
      </c>
      <c r="C15" s="8" t="s">
        <v>255</v>
      </c>
      <c r="G15" s="9">
        <v>0</v>
      </c>
      <c r="I15" s="9">
        <v>0</v>
      </c>
      <c r="K15" s="9">
        <v>0</v>
      </c>
      <c r="M15" s="9">
        <v>0</v>
      </c>
      <c r="O15" s="9">
        <v>0</v>
      </c>
      <c r="Q15" s="9">
        <v>0</v>
      </c>
      <c r="S15" s="9">
        <v>0</v>
      </c>
      <c r="U15" s="9">
        <v>0</v>
      </c>
      <c r="W15" s="9">
        <v>0</v>
      </c>
      <c r="Y15" s="24">
        <v>4876165</v>
      </c>
    </row>
    <row r="16" spans="1:25" ht="21.75" customHeight="1" x14ac:dyDescent="0.2">
      <c r="A16" s="11" t="s">
        <v>254</v>
      </c>
      <c r="B16" s="12"/>
      <c r="C16" s="11" t="s">
        <v>255</v>
      </c>
      <c r="E16" s="12"/>
      <c r="G16" s="13">
        <v>0</v>
      </c>
      <c r="I16" s="13">
        <v>0</v>
      </c>
      <c r="K16" s="13">
        <v>0</v>
      </c>
      <c r="M16" s="13">
        <v>0</v>
      </c>
      <c r="O16" s="13">
        <v>0</v>
      </c>
      <c r="Q16" s="13">
        <v>0</v>
      </c>
      <c r="S16" s="13">
        <v>0</v>
      </c>
      <c r="U16" s="13">
        <v>0</v>
      </c>
      <c r="W16" s="13">
        <v>0</v>
      </c>
      <c r="Y16" s="25">
        <v>875749</v>
      </c>
    </row>
    <row r="17" spans="1:25" ht="21.75" customHeight="1" x14ac:dyDescent="0.2">
      <c r="A17" s="59" t="s">
        <v>65</v>
      </c>
      <c r="B17" s="59"/>
      <c r="C17" s="59"/>
      <c r="E17" s="16"/>
      <c r="G17" s="16"/>
      <c r="I17" s="16"/>
      <c r="K17" s="27">
        <f>SUM(K9:K16)</f>
        <v>3685122618</v>
      </c>
      <c r="M17" s="27">
        <f>SUM(M9:M16)</f>
        <v>3574147574</v>
      </c>
      <c r="O17" s="16">
        <v>0</v>
      </c>
      <c r="Q17" s="27">
        <f>SUM(Q9:Q16)</f>
        <v>2791122</v>
      </c>
      <c r="S17" s="16">
        <v>0</v>
      </c>
      <c r="U17" s="16">
        <v>0</v>
      </c>
      <c r="W17" s="27">
        <f>SUM(W9:W16)</f>
        <v>-113766166</v>
      </c>
      <c r="Y17" s="27">
        <f>SUM(Y9:Y16)</f>
        <v>534297379</v>
      </c>
    </row>
  </sheetData>
  <mergeCells count="6">
    <mergeCell ref="A17:C17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4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25.5703125" bestFit="1" customWidth="1"/>
    <col min="2" max="2" width="1.28515625" customWidth="1"/>
    <col min="3" max="3" width="13.7109375" bestFit="1" customWidth="1"/>
    <col min="4" max="4" width="1.28515625" customWidth="1"/>
    <col min="5" max="5" width="19.85546875" bestFit="1" customWidth="1"/>
    <col min="6" max="6" width="1.28515625" customWidth="1"/>
    <col min="7" max="7" width="19.7109375" bestFit="1" customWidth="1"/>
    <col min="8" max="8" width="1.28515625" customWidth="1"/>
    <col min="9" max="9" width="27.7109375" bestFit="1" customWidth="1"/>
    <col min="10" max="10" width="1.28515625" customWidth="1"/>
    <col min="11" max="11" width="13.7109375" bestFit="1" customWidth="1"/>
    <col min="12" max="12" width="1.28515625" customWidth="1"/>
    <col min="13" max="13" width="19.85546875" bestFit="1" customWidth="1"/>
    <col min="14" max="14" width="1.28515625" customWidth="1"/>
    <col min="15" max="15" width="19.85546875" bestFit="1" customWidth="1"/>
    <col min="16" max="16" width="1.28515625" customWidth="1"/>
    <col min="17" max="17" width="27.7109375" customWidth="1"/>
    <col min="18" max="18" width="1.28515625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8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49" t="s">
        <v>256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A6" s="50" t="s">
        <v>99</v>
      </c>
      <c r="C6" s="50" t="s">
        <v>114</v>
      </c>
      <c r="D6" s="50"/>
      <c r="E6" s="50"/>
      <c r="F6" s="50"/>
      <c r="G6" s="50"/>
      <c r="H6" s="50"/>
      <c r="I6" s="50"/>
      <c r="K6" s="50" t="s">
        <v>115</v>
      </c>
      <c r="L6" s="50"/>
      <c r="M6" s="50"/>
      <c r="N6" s="50"/>
      <c r="O6" s="50"/>
      <c r="P6" s="50"/>
      <c r="Q6" s="50"/>
      <c r="R6" s="50"/>
    </row>
    <row r="7" spans="1:18" ht="29.1" customHeight="1" x14ac:dyDescent="0.2">
      <c r="A7" s="50"/>
      <c r="C7" s="20" t="s">
        <v>13</v>
      </c>
      <c r="D7" s="3"/>
      <c r="E7" s="20" t="s">
        <v>15</v>
      </c>
      <c r="F7" s="3"/>
      <c r="G7" s="20" t="s">
        <v>235</v>
      </c>
      <c r="H7" s="3"/>
      <c r="I7" s="20" t="s">
        <v>257</v>
      </c>
      <c r="K7" s="20" t="s">
        <v>13</v>
      </c>
      <c r="L7" s="3"/>
      <c r="M7" s="20" t="s">
        <v>15</v>
      </c>
      <c r="N7" s="3"/>
      <c r="O7" s="20" t="s">
        <v>235</v>
      </c>
      <c r="P7" s="3"/>
      <c r="Q7" s="72" t="s">
        <v>257</v>
      </c>
      <c r="R7" s="72"/>
    </row>
    <row r="8" spans="1:18" ht="21.75" customHeight="1" x14ac:dyDescent="0.2">
      <c r="A8" s="5" t="s">
        <v>49</v>
      </c>
      <c r="C8" s="22">
        <v>1500000</v>
      </c>
      <c r="D8" s="26"/>
      <c r="E8" s="22">
        <v>43193513100</v>
      </c>
      <c r="F8" s="26"/>
      <c r="G8" s="22">
        <v>38062981065</v>
      </c>
      <c r="I8" s="22">
        <v>5130532034</v>
      </c>
      <c r="K8" s="22">
        <v>1500000</v>
      </c>
      <c r="L8" s="26"/>
      <c r="M8" s="22">
        <v>43193513100</v>
      </c>
      <c r="N8" s="26"/>
      <c r="O8" s="22">
        <v>32067781911</v>
      </c>
      <c r="Q8" s="53">
        <v>11125731189</v>
      </c>
      <c r="R8" s="53"/>
    </row>
    <row r="9" spans="1:18" ht="21.75" customHeight="1" x14ac:dyDescent="0.2">
      <c r="A9" s="8" t="s">
        <v>43</v>
      </c>
      <c r="C9" s="24">
        <v>6500000</v>
      </c>
      <c r="D9" s="26"/>
      <c r="E9" s="24">
        <v>72366251100</v>
      </c>
      <c r="F9" s="26"/>
      <c r="G9" s="24">
        <v>80363947300</v>
      </c>
      <c r="I9" s="24">
        <v>-7997696200</v>
      </c>
      <c r="K9" s="24">
        <v>6500000</v>
      </c>
      <c r="L9" s="26"/>
      <c r="M9" s="24">
        <v>72366251100</v>
      </c>
      <c r="N9" s="26"/>
      <c r="O9" s="24">
        <v>61294621536</v>
      </c>
      <c r="Q9" s="55">
        <v>11071629563</v>
      </c>
      <c r="R9" s="55"/>
    </row>
    <row r="10" spans="1:18" ht="21.75" customHeight="1" x14ac:dyDescent="0.2">
      <c r="A10" s="8" t="s">
        <v>38</v>
      </c>
      <c r="C10" s="24">
        <v>3500000</v>
      </c>
      <c r="D10" s="26"/>
      <c r="E10" s="24">
        <v>22157389100</v>
      </c>
      <c r="F10" s="26"/>
      <c r="G10" s="24">
        <v>21914282950</v>
      </c>
      <c r="I10" s="24">
        <v>243106149</v>
      </c>
      <c r="K10" s="24">
        <v>3500000</v>
      </c>
      <c r="L10" s="26"/>
      <c r="M10" s="24">
        <v>22157389100</v>
      </c>
      <c r="N10" s="26"/>
      <c r="O10" s="24">
        <v>19416361172</v>
      </c>
      <c r="Q10" s="55">
        <v>2741027927</v>
      </c>
      <c r="R10" s="55"/>
    </row>
    <row r="11" spans="1:18" ht="21.75" customHeight="1" x14ac:dyDescent="0.2">
      <c r="A11" s="8" t="s">
        <v>60</v>
      </c>
      <c r="C11" s="24">
        <v>131000</v>
      </c>
      <c r="D11" s="26"/>
      <c r="E11" s="24">
        <v>70345265022</v>
      </c>
      <c r="F11" s="26"/>
      <c r="G11" s="24">
        <v>72966998807</v>
      </c>
      <c r="I11" s="24">
        <v>-2621733784</v>
      </c>
      <c r="K11" s="24">
        <v>131000</v>
      </c>
      <c r="L11" s="26"/>
      <c r="M11" s="24">
        <v>70345265022</v>
      </c>
      <c r="N11" s="26"/>
      <c r="O11" s="24">
        <v>72966998807</v>
      </c>
      <c r="Q11" s="55">
        <v>-2621733784</v>
      </c>
      <c r="R11" s="55"/>
    </row>
    <row r="12" spans="1:18" ht="21.75" customHeight="1" x14ac:dyDescent="0.2">
      <c r="A12" s="8" t="s">
        <v>33</v>
      </c>
      <c r="C12" s="24">
        <v>6325000</v>
      </c>
      <c r="D12" s="26"/>
      <c r="E12" s="24">
        <v>18677696664</v>
      </c>
      <c r="F12" s="26"/>
      <c r="G12" s="24">
        <v>22047966525</v>
      </c>
      <c r="I12" s="24">
        <v>-3370269861</v>
      </c>
      <c r="K12" s="24">
        <v>6325000</v>
      </c>
      <c r="L12" s="26"/>
      <c r="M12" s="24">
        <v>18677696664</v>
      </c>
      <c r="N12" s="26"/>
      <c r="O12" s="24">
        <v>32882925487</v>
      </c>
      <c r="Q12" s="55">
        <v>-14205228823</v>
      </c>
      <c r="R12" s="55"/>
    </row>
    <row r="13" spans="1:18" ht="21.75" customHeight="1" x14ac:dyDescent="0.2">
      <c r="A13" s="8" t="s">
        <v>31</v>
      </c>
      <c r="C13" s="24">
        <v>3000000</v>
      </c>
      <c r="D13" s="26"/>
      <c r="E13" s="24">
        <v>59863649100</v>
      </c>
      <c r="F13" s="26"/>
      <c r="G13" s="24">
        <v>79689203700</v>
      </c>
      <c r="I13" s="24">
        <v>-19825554600</v>
      </c>
      <c r="K13" s="24">
        <v>3000000</v>
      </c>
      <c r="L13" s="26"/>
      <c r="M13" s="24">
        <v>59863649100</v>
      </c>
      <c r="N13" s="26"/>
      <c r="O13" s="24">
        <v>57448738076</v>
      </c>
      <c r="Q13" s="55">
        <v>2414911023</v>
      </c>
      <c r="R13" s="55"/>
    </row>
    <row r="14" spans="1:18" ht="21.75" customHeight="1" x14ac:dyDescent="0.2">
      <c r="A14" s="8" t="s">
        <v>53</v>
      </c>
      <c r="C14" s="24">
        <v>4000000</v>
      </c>
      <c r="D14" s="26"/>
      <c r="E14" s="24">
        <v>54614540800</v>
      </c>
      <c r="F14" s="26"/>
      <c r="G14" s="24">
        <v>89096268002</v>
      </c>
      <c r="I14" s="24">
        <v>-34481727202</v>
      </c>
      <c r="K14" s="24">
        <v>4000000</v>
      </c>
      <c r="L14" s="26"/>
      <c r="M14" s="24">
        <v>54614540800</v>
      </c>
      <c r="N14" s="26"/>
      <c r="O14" s="24">
        <v>36284796587</v>
      </c>
      <c r="Q14" s="55">
        <v>18329744213</v>
      </c>
      <c r="R14" s="55"/>
    </row>
    <row r="15" spans="1:18" ht="21.75" customHeight="1" x14ac:dyDescent="0.2">
      <c r="A15" s="8" t="s">
        <v>56</v>
      </c>
      <c r="C15" s="24">
        <v>5000000</v>
      </c>
      <c r="D15" s="26"/>
      <c r="E15" s="24">
        <v>34084474500</v>
      </c>
      <c r="F15" s="26"/>
      <c r="G15" s="24">
        <v>33786793500</v>
      </c>
      <c r="I15" s="24">
        <v>297680999</v>
      </c>
      <c r="K15" s="24">
        <v>5000000</v>
      </c>
      <c r="L15" s="26"/>
      <c r="M15" s="24">
        <v>34084474500</v>
      </c>
      <c r="N15" s="26"/>
      <c r="O15" s="24">
        <v>33977637566</v>
      </c>
      <c r="Q15" s="55">
        <v>106836933</v>
      </c>
      <c r="R15" s="55"/>
    </row>
    <row r="16" spans="1:18" ht="21.75" customHeight="1" x14ac:dyDescent="0.2">
      <c r="A16" s="8" t="s">
        <v>61</v>
      </c>
      <c r="C16" s="24">
        <v>1583</v>
      </c>
      <c r="D16" s="26"/>
      <c r="E16" s="24">
        <v>39505713597</v>
      </c>
      <c r="F16" s="26"/>
      <c r="G16" s="24">
        <v>37979758084</v>
      </c>
      <c r="I16" s="24">
        <v>1525955513</v>
      </c>
      <c r="K16" s="24">
        <v>1583</v>
      </c>
      <c r="L16" s="26"/>
      <c r="M16" s="24">
        <v>39505713597</v>
      </c>
      <c r="N16" s="26"/>
      <c r="O16" s="24">
        <v>37979758084</v>
      </c>
      <c r="Q16" s="55">
        <v>1525955513</v>
      </c>
      <c r="R16" s="55"/>
    </row>
    <row r="17" spans="1:18" ht="21.75" customHeight="1" x14ac:dyDescent="0.2">
      <c r="A17" s="8" t="s">
        <v>55</v>
      </c>
      <c r="C17" s="24">
        <v>2000000</v>
      </c>
      <c r="D17" s="26"/>
      <c r="E17" s="24">
        <v>27922477800</v>
      </c>
      <c r="F17" s="26"/>
      <c r="G17" s="24">
        <v>33161663400</v>
      </c>
      <c r="I17" s="24">
        <v>-5239185600</v>
      </c>
      <c r="K17" s="24">
        <v>2000000</v>
      </c>
      <c r="L17" s="26"/>
      <c r="M17" s="24">
        <v>27922477800</v>
      </c>
      <c r="N17" s="26"/>
      <c r="O17" s="24">
        <v>29959600175</v>
      </c>
      <c r="Q17" s="55">
        <v>-2037122375</v>
      </c>
      <c r="R17" s="55"/>
    </row>
    <row r="18" spans="1:18" ht="21.75" customHeight="1" x14ac:dyDescent="0.2">
      <c r="A18" s="8" t="s">
        <v>35</v>
      </c>
      <c r="C18" s="24">
        <v>1000000</v>
      </c>
      <c r="D18" s="26"/>
      <c r="E18" s="24">
        <v>37785641600</v>
      </c>
      <c r="F18" s="26"/>
      <c r="G18" s="24">
        <v>40335775500</v>
      </c>
      <c r="I18" s="24">
        <v>-2550133900</v>
      </c>
      <c r="K18" s="24">
        <v>1000000</v>
      </c>
      <c r="L18" s="26"/>
      <c r="M18" s="24">
        <v>37785641600</v>
      </c>
      <c r="N18" s="26"/>
      <c r="O18" s="24">
        <v>27073343406</v>
      </c>
      <c r="Q18" s="55">
        <v>10712298194</v>
      </c>
      <c r="R18" s="55"/>
    </row>
    <row r="19" spans="1:18" ht="21.75" customHeight="1" x14ac:dyDescent="0.2">
      <c r="A19" s="8" t="s">
        <v>23</v>
      </c>
      <c r="C19" s="24">
        <v>7000000</v>
      </c>
      <c r="D19" s="26"/>
      <c r="E19" s="24">
        <v>44939908300</v>
      </c>
      <c r="F19" s="26"/>
      <c r="G19" s="24">
        <v>52719305100</v>
      </c>
      <c r="I19" s="24">
        <v>-7779396800</v>
      </c>
      <c r="K19" s="24">
        <v>7000000</v>
      </c>
      <c r="L19" s="26"/>
      <c r="M19" s="24">
        <v>44939908300</v>
      </c>
      <c r="N19" s="26"/>
      <c r="O19" s="24">
        <v>30947225426</v>
      </c>
      <c r="Q19" s="55">
        <v>13992682874</v>
      </c>
      <c r="R19" s="55"/>
    </row>
    <row r="20" spans="1:18" ht="21.75" customHeight="1" x14ac:dyDescent="0.2">
      <c r="A20" s="8" t="s">
        <v>39</v>
      </c>
      <c r="C20" s="24">
        <v>600000</v>
      </c>
      <c r="D20" s="26"/>
      <c r="E20" s="24">
        <v>26571006060</v>
      </c>
      <c r="F20" s="26"/>
      <c r="G20" s="24">
        <v>29970523080</v>
      </c>
      <c r="I20" s="24">
        <v>-3399517020</v>
      </c>
      <c r="K20" s="24">
        <v>600000</v>
      </c>
      <c r="L20" s="26"/>
      <c r="M20" s="24">
        <v>26571006060</v>
      </c>
      <c r="N20" s="26"/>
      <c r="O20" s="24">
        <v>32693506438</v>
      </c>
      <c r="Q20" s="55">
        <v>-6122500378</v>
      </c>
      <c r="R20" s="55"/>
    </row>
    <row r="21" spans="1:18" ht="21.75" customHeight="1" x14ac:dyDescent="0.2">
      <c r="A21" s="8" t="s">
        <v>36</v>
      </c>
      <c r="C21" s="24">
        <v>4496053</v>
      </c>
      <c r="D21" s="26"/>
      <c r="E21" s="24">
        <v>26946243002</v>
      </c>
      <c r="F21" s="26"/>
      <c r="G21" s="24">
        <v>26883146605</v>
      </c>
      <c r="I21" s="24">
        <v>63096397</v>
      </c>
      <c r="K21" s="24">
        <v>4496053</v>
      </c>
      <c r="L21" s="26"/>
      <c r="M21" s="24">
        <v>26946243002</v>
      </c>
      <c r="N21" s="26"/>
      <c r="O21" s="24">
        <v>22585986247</v>
      </c>
      <c r="Q21" s="55">
        <v>4360256755</v>
      </c>
      <c r="R21" s="55"/>
    </row>
    <row r="22" spans="1:18" ht="21.75" customHeight="1" x14ac:dyDescent="0.2">
      <c r="A22" s="8" t="s">
        <v>41</v>
      </c>
      <c r="C22" s="24">
        <v>4600000</v>
      </c>
      <c r="D22" s="26"/>
      <c r="E22" s="24">
        <v>37017624620</v>
      </c>
      <c r="F22" s="26"/>
      <c r="G22" s="24">
        <v>41947221980</v>
      </c>
      <c r="I22" s="24">
        <v>-4929597360</v>
      </c>
      <c r="K22" s="24">
        <v>4600000</v>
      </c>
      <c r="L22" s="26"/>
      <c r="M22" s="24">
        <v>37017624620</v>
      </c>
      <c r="N22" s="26"/>
      <c r="O22" s="24">
        <v>38962123236</v>
      </c>
      <c r="Q22" s="55">
        <v>-1944498616</v>
      </c>
      <c r="R22" s="55"/>
    </row>
    <row r="23" spans="1:18" ht="21.75" customHeight="1" x14ac:dyDescent="0.2">
      <c r="A23" s="8" t="s">
        <v>25</v>
      </c>
      <c r="C23" s="24">
        <v>10000000</v>
      </c>
      <c r="D23" s="26"/>
      <c r="E23" s="24">
        <v>28666680300</v>
      </c>
      <c r="F23" s="26"/>
      <c r="G23" s="24">
        <v>28319385800</v>
      </c>
      <c r="I23" s="24">
        <v>347294499</v>
      </c>
      <c r="K23" s="24">
        <v>10000000</v>
      </c>
      <c r="L23" s="26"/>
      <c r="M23" s="24">
        <v>28666680300</v>
      </c>
      <c r="N23" s="26"/>
      <c r="O23" s="24">
        <v>28844298608</v>
      </c>
      <c r="Q23" s="55">
        <v>-177618308</v>
      </c>
      <c r="R23" s="55"/>
    </row>
    <row r="24" spans="1:18" ht="21.75" customHeight="1" x14ac:dyDescent="0.2">
      <c r="A24" s="8" t="s">
        <v>52</v>
      </c>
      <c r="C24" s="24">
        <v>4790779</v>
      </c>
      <c r="D24" s="26"/>
      <c r="E24" s="24">
        <v>11442267291</v>
      </c>
      <c r="F24" s="26"/>
      <c r="G24" s="24">
        <v>17103268131</v>
      </c>
      <c r="I24" s="24">
        <v>-5661000839</v>
      </c>
      <c r="K24" s="24">
        <v>4790779</v>
      </c>
      <c r="L24" s="26"/>
      <c r="M24" s="24">
        <v>11442267291</v>
      </c>
      <c r="N24" s="26"/>
      <c r="O24" s="24">
        <v>13605777222</v>
      </c>
      <c r="Q24" s="55">
        <v>-2163509930</v>
      </c>
      <c r="R24" s="55"/>
    </row>
    <row r="25" spans="1:18" ht="21.75" customHeight="1" x14ac:dyDescent="0.2">
      <c r="A25" s="8" t="s">
        <v>37</v>
      </c>
      <c r="C25" s="24">
        <v>6000000</v>
      </c>
      <c r="D25" s="26"/>
      <c r="E25" s="24">
        <v>86744243400</v>
      </c>
      <c r="F25" s="26"/>
      <c r="G25" s="24">
        <v>95436528600</v>
      </c>
      <c r="I25" s="24">
        <v>-8692285200</v>
      </c>
      <c r="K25" s="24">
        <v>6000000</v>
      </c>
      <c r="L25" s="26"/>
      <c r="M25" s="24">
        <v>86744243400</v>
      </c>
      <c r="N25" s="26"/>
      <c r="O25" s="24">
        <v>70414451618</v>
      </c>
      <c r="Q25" s="55">
        <v>16329791781</v>
      </c>
      <c r="R25" s="55"/>
    </row>
    <row r="26" spans="1:18" ht="21.75" customHeight="1" x14ac:dyDescent="0.2">
      <c r="A26" s="8" t="s">
        <v>63</v>
      </c>
      <c r="C26" s="24">
        <v>1200024</v>
      </c>
      <c r="D26" s="26"/>
      <c r="E26" s="24">
        <v>43057440971</v>
      </c>
      <c r="F26" s="26"/>
      <c r="G26" s="24">
        <v>49696670717</v>
      </c>
      <c r="I26" s="24">
        <v>-6639229745</v>
      </c>
      <c r="K26" s="24">
        <v>1200024</v>
      </c>
      <c r="L26" s="26"/>
      <c r="M26" s="24">
        <v>43057440971</v>
      </c>
      <c r="N26" s="26"/>
      <c r="O26" s="24">
        <v>49696670717</v>
      </c>
      <c r="Q26" s="55">
        <v>-6639229745</v>
      </c>
      <c r="R26" s="55"/>
    </row>
    <row r="27" spans="1:18" ht="21.75" customHeight="1" x14ac:dyDescent="0.2">
      <c r="A27" s="8" t="s">
        <v>64</v>
      </c>
      <c r="C27" s="24">
        <v>1000000</v>
      </c>
      <c r="D27" s="26"/>
      <c r="E27" s="24">
        <v>51042368800</v>
      </c>
      <c r="F27" s="26"/>
      <c r="G27" s="24">
        <v>59959306991</v>
      </c>
      <c r="I27" s="24">
        <v>-8916938191</v>
      </c>
      <c r="K27" s="24">
        <v>1000000</v>
      </c>
      <c r="L27" s="26"/>
      <c r="M27" s="24">
        <v>51042368800</v>
      </c>
      <c r="N27" s="26"/>
      <c r="O27" s="24">
        <v>59959306991</v>
      </c>
      <c r="Q27" s="55">
        <v>-8916938191</v>
      </c>
      <c r="R27" s="55"/>
    </row>
    <row r="28" spans="1:18" ht="21.75" customHeight="1" x14ac:dyDescent="0.2">
      <c r="A28" s="8" t="s">
        <v>51</v>
      </c>
      <c r="C28" s="24">
        <v>3680289</v>
      </c>
      <c r="D28" s="26"/>
      <c r="E28" s="24">
        <v>3786958459</v>
      </c>
      <c r="F28" s="26"/>
      <c r="G28" s="24">
        <v>5085117797</v>
      </c>
      <c r="I28" s="24">
        <v>-1298159337</v>
      </c>
      <c r="K28" s="24">
        <v>3680289</v>
      </c>
      <c r="L28" s="26"/>
      <c r="M28" s="24">
        <v>3786958459</v>
      </c>
      <c r="N28" s="26"/>
      <c r="O28" s="24">
        <v>5086883667</v>
      </c>
      <c r="Q28" s="55">
        <v>-1299925207</v>
      </c>
      <c r="R28" s="55"/>
    </row>
    <row r="29" spans="1:18" ht="21.75" customHeight="1" x14ac:dyDescent="0.2">
      <c r="A29" s="8" t="s">
        <v>54</v>
      </c>
      <c r="C29" s="24">
        <v>3700000</v>
      </c>
      <c r="D29" s="26"/>
      <c r="E29" s="24">
        <v>30986607560</v>
      </c>
      <c r="F29" s="26"/>
      <c r="G29" s="24">
        <v>33085931074</v>
      </c>
      <c r="I29" s="24">
        <v>-2099323514</v>
      </c>
      <c r="K29" s="24">
        <v>3700000</v>
      </c>
      <c r="L29" s="26"/>
      <c r="M29" s="24">
        <v>30986607560</v>
      </c>
      <c r="N29" s="26"/>
      <c r="O29" s="24">
        <v>27266205945</v>
      </c>
      <c r="Q29" s="55">
        <v>3720401614</v>
      </c>
      <c r="R29" s="55"/>
    </row>
    <row r="30" spans="1:18" ht="21.75" customHeight="1" x14ac:dyDescent="0.2">
      <c r="A30" s="8" t="s">
        <v>20</v>
      </c>
      <c r="C30" s="24">
        <v>13600000</v>
      </c>
      <c r="D30" s="26"/>
      <c r="E30" s="24">
        <v>33912613336</v>
      </c>
      <c r="F30" s="26"/>
      <c r="G30" s="24">
        <v>41436654306</v>
      </c>
      <c r="I30" s="24">
        <v>-7524040970</v>
      </c>
      <c r="K30" s="24">
        <v>13600000</v>
      </c>
      <c r="L30" s="26"/>
      <c r="M30" s="24">
        <v>33912613336</v>
      </c>
      <c r="N30" s="26"/>
      <c r="O30" s="24">
        <v>35982224299</v>
      </c>
      <c r="Q30" s="55">
        <v>-2069610963</v>
      </c>
      <c r="R30" s="55"/>
    </row>
    <row r="31" spans="1:18" ht="21.75" customHeight="1" x14ac:dyDescent="0.2">
      <c r="A31" s="8" t="s">
        <v>58</v>
      </c>
      <c r="C31" s="24">
        <v>12000000</v>
      </c>
      <c r="D31" s="26"/>
      <c r="E31" s="24">
        <v>48295765440</v>
      </c>
      <c r="F31" s="26"/>
      <c r="G31" s="24">
        <v>51354444524</v>
      </c>
      <c r="I31" s="24">
        <v>-3058679084</v>
      </c>
      <c r="K31" s="24">
        <v>12000000</v>
      </c>
      <c r="L31" s="26"/>
      <c r="M31" s="24">
        <v>48295765440</v>
      </c>
      <c r="N31" s="26"/>
      <c r="O31" s="24">
        <v>51354444524</v>
      </c>
      <c r="Q31" s="55">
        <v>-3058679084</v>
      </c>
      <c r="R31" s="55"/>
    </row>
    <row r="32" spans="1:18" ht="21.75" customHeight="1" x14ac:dyDescent="0.2">
      <c r="A32" s="8" t="s">
        <v>40</v>
      </c>
      <c r="C32" s="24">
        <v>1700000</v>
      </c>
      <c r="D32" s="26"/>
      <c r="E32" s="24">
        <v>26146314500</v>
      </c>
      <c r="F32" s="26"/>
      <c r="G32" s="24">
        <v>28997106210</v>
      </c>
      <c r="I32" s="24">
        <v>-2850791710</v>
      </c>
      <c r="K32" s="24">
        <v>1700000</v>
      </c>
      <c r="L32" s="26"/>
      <c r="M32" s="24">
        <v>26146314500</v>
      </c>
      <c r="N32" s="26"/>
      <c r="O32" s="24">
        <v>33807419153</v>
      </c>
      <c r="Q32" s="55">
        <v>-7661104653</v>
      </c>
      <c r="R32" s="55"/>
    </row>
    <row r="33" spans="1:18" ht="21.75" customHeight="1" x14ac:dyDescent="0.2">
      <c r="A33" s="8" t="s">
        <v>19</v>
      </c>
      <c r="C33" s="24">
        <v>440367</v>
      </c>
      <c r="D33" s="26"/>
      <c r="E33" s="24">
        <v>1058324296</v>
      </c>
      <c r="F33" s="26"/>
      <c r="G33" s="24">
        <v>1138424060</v>
      </c>
      <c r="I33" s="24">
        <v>-80099763</v>
      </c>
      <c r="K33" s="24">
        <v>440367</v>
      </c>
      <c r="L33" s="26"/>
      <c r="M33" s="24">
        <v>1058324296</v>
      </c>
      <c r="N33" s="26"/>
      <c r="O33" s="24">
        <v>966808985</v>
      </c>
      <c r="Q33" s="55">
        <v>91515311</v>
      </c>
      <c r="R33" s="55"/>
    </row>
    <row r="34" spans="1:18" ht="21.75" customHeight="1" x14ac:dyDescent="0.2">
      <c r="A34" s="8" t="s">
        <v>62</v>
      </c>
      <c r="C34" s="24">
        <v>2348767</v>
      </c>
      <c r="D34" s="26"/>
      <c r="E34" s="24">
        <v>4008650973</v>
      </c>
      <c r="F34" s="26"/>
      <c r="G34" s="24">
        <v>5061592885</v>
      </c>
      <c r="I34" s="24">
        <v>-1052941911</v>
      </c>
      <c r="K34" s="24">
        <v>2348767</v>
      </c>
      <c r="L34" s="26"/>
      <c r="M34" s="24">
        <v>4008650973</v>
      </c>
      <c r="N34" s="26"/>
      <c r="O34" s="24">
        <v>5061592885</v>
      </c>
      <c r="Q34" s="55">
        <v>-1052941911</v>
      </c>
      <c r="R34" s="55"/>
    </row>
    <row r="35" spans="1:18" ht="21.75" customHeight="1" x14ac:dyDescent="0.2">
      <c r="A35" s="8" t="s">
        <v>48</v>
      </c>
      <c r="C35" s="24">
        <v>22000000</v>
      </c>
      <c r="D35" s="26"/>
      <c r="E35" s="24">
        <v>73719707380</v>
      </c>
      <c r="F35" s="26"/>
      <c r="G35" s="24">
        <v>91969537220</v>
      </c>
      <c r="I35" s="24">
        <v>-18249829840</v>
      </c>
      <c r="K35" s="24">
        <v>22000000</v>
      </c>
      <c r="L35" s="26"/>
      <c r="M35" s="24">
        <v>73719707380</v>
      </c>
      <c r="N35" s="26"/>
      <c r="O35" s="24">
        <v>75205902688</v>
      </c>
      <c r="Q35" s="55">
        <v>-1486195308</v>
      </c>
      <c r="R35" s="55"/>
    </row>
    <row r="36" spans="1:18" ht="21.75" customHeight="1" x14ac:dyDescent="0.2">
      <c r="A36" s="8" t="s">
        <v>59</v>
      </c>
      <c r="C36" s="24">
        <v>8200035</v>
      </c>
      <c r="D36" s="26"/>
      <c r="E36" s="24">
        <v>63628593064</v>
      </c>
      <c r="F36" s="26"/>
      <c r="G36" s="24">
        <v>68585196480</v>
      </c>
      <c r="I36" s="24">
        <v>-4956603415</v>
      </c>
      <c r="K36" s="24">
        <v>8200035</v>
      </c>
      <c r="L36" s="26"/>
      <c r="M36" s="24">
        <v>63628593064</v>
      </c>
      <c r="N36" s="26"/>
      <c r="O36" s="24">
        <v>68585196480</v>
      </c>
      <c r="Q36" s="55">
        <v>-4956603415</v>
      </c>
      <c r="R36" s="55"/>
    </row>
    <row r="37" spans="1:18" ht="21.75" customHeight="1" x14ac:dyDescent="0.2">
      <c r="A37" s="8" t="s">
        <v>21</v>
      </c>
      <c r="C37" s="24">
        <v>44000000</v>
      </c>
      <c r="D37" s="26"/>
      <c r="E37" s="24">
        <v>55971966160</v>
      </c>
      <c r="F37" s="26"/>
      <c r="G37" s="24">
        <v>66712296640</v>
      </c>
      <c r="I37" s="24">
        <v>-10740330480</v>
      </c>
      <c r="K37" s="24">
        <v>44000000</v>
      </c>
      <c r="L37" s="26"/>
      <c r="M37" s="24">
        <v>55971966160</v>
      </c>
      <c r="N37" s="26"/>
      <c r="O37" s="24">
        <v>57402291297</v>
      </c>
      <c r="Q37" s="55">
        <v>-1430325137</v>
      </c>
      <c r="R37" s="55"/>
    </row>
    <row r="38" spans="1:18" ht="21.75" customHeight="1" x14ac:dyDescent="0.2">
      <c r="A38" s="8" t="s">
        <v>50</v>
      </c>
      <c r="C38" s="24">
        <v>12500000</v>
      </c>
      <c r="D38" s="26"/>
      <c r="E38" s="24">
        <v>33737180000</v>
      </c>
      <c r="F38" s="26"/>
      <c r="G38" s="24">
        <v>38191456415</v>
      </c>
      <c r="I38" s="24">
        <v>-4454276415</v>
      </c>
      <c r="K38" s="24">
        <v>12500000</v>
      </c>
      <c r="L38" s="26"/>
      <c r="M38" s="24">
        <v>33737180000</v>
      </c>
      <c r="N38" s="26"/>
      <c r="O38" s="24">
        <v>39453025190</v>
      </c>
      <c r="Q38" s="55">
        <v>-5715845190</v>
      </c>
      <c r="R38" s="55"/>
    </row>
    <row r="39" spans="1:18" ht="21.75" customHeight="1" x14ac:dyDescent="0.2">
      <c r="A39" s="8" t="s">
        <v>46</v>
      </c>
      <c r="C39" s="24">
        <v>15000000</v>
      </c>
      <c r="D39" s="26"/>
      <c r="E39" s="24">
        <v>29038781550</v>
      </c>
      <c r="F39" s="26"/>
      <c r="G39" s="24">
        <v>35766372150</v>
      </c>
      <c r="I39" s="24">
        <v>-6727590600</v>
      </c>
      <c r="K39" s="24">
        <v>15000000</v>
      </c>
      <c r="L39" s="26"/>
      <c r="M39" s="24">
        <v>29038781550</v>
      </c>
      <c r="N39" s="26"/>
      <c r="O39" s="24">
        <v>27673723297</v>
      </c>
      <c r="Q39" s="55">
        <v>1365058252</v>
      </c>
      <c r="R39" s="55"/>
    </row>
    <row r="40" spans="1:18" ht="21.75" customHeight="1" x14ac:dyDescent="0.2">
      <c r="A40" s="8" t="s">
        <v>47</v>
      </c>
      <c r="C40" s="24">
        <v>4000000</v>
      </c>
      <c r="D40" s="26"/>
      <c r="E40" s="24">
        <v>11137238480</v>
      </c>
      <c r="F40" s="26"/>
      <c r="G40" s="24">
        <v>11197472834</v>
      </c>
      <c r="I40" s="24">
        <v>-60234354</v>
      </c>
      <c r="K40" s="24">
        <v>4000000</v>
      </c>
      <c r="L40" s="26"/>
      <c r="M40" s="24">
        <v>11137238480</v>
      </c>
      <c r="N40" s="26"/>
      <c r="O40" s="24">
        <v>10850774246</v>
      </c>
      <c r="Q40" s="55">
        <v>286464233</v>
      </c>
      <c r="R40" s="55"/>
    </row>
    <row r="41" spans="1:18" ht="21.75" customHeight="1" x14ac:dyDescent="0.2">
      <c r="A41" s="8" t="s">
        <v>57</v>
      </c>
      <c r="C41" s="24">
        <v>865</v>
      </c>
      <c r="D41" s="26"/>
      <c r="E41" s="24">
        <v>3217817</v>
      </c>
      <c r="F41" s="26"/>
      <c r="G41" s="24">
        <v>2890722</v>
      </c>
      <c r="I41" s="24">
        <v>327095</v>
      </c>
      <c r="K41" s="24">
        <v>865</v>
      </c>
      <c r="L41" s="26"/>
      <c r="M41" s="24">
        <v>3217817</v>
      </c>
      <c r="N41" s="26"/>
      <c r="O41" s="24">
        <v>2890722</v>
      </c>
      <c r="Q41" s="55">
        <v>327095</v>
      </c>
      <c r="R41" s="55"/>
    </row>
    <row r="42" spans="1:18" ht="21.75" customHeight="1" x14ac:dyDescent="0.2">
      <c r="A42" s="8" t="s">
        <v>30</v>
      </c>
      <c r="C42" s="24">
        <v>599999</v>
      </c>
      <c r="D42" s="26"/>
      <c r="E42" s="24">
        <v>595361007</v>
      </c>
      <c r="F42" s="26"/>
      <c r="G42" s="24">
        <v>595361007</v>
      </c>
      <c r="I42" s="9">
        <v>0</v>
      </c>
      <c r="K42" s="24">
        <v>599999</v>
      </c>
      <c r="L42" s="26"/>
      <c r="M42" s="24">
        <v>595361007</v>
      </c>
      <c r="N42" s="26"/>
      <c r="O42" s="24">
        <v>596429005</v>
      </c>
      <c r="Q42" s="55">
        <v>-1067997</v>
      </c>
      <c r="R42" s="55"/>
    </row>
    <row r="43" spans="1:18" ht="21.75" customHeight="1" x14ac:dyDescent="0.2">
      <c r="A43" s="11" t="s">
        <v>248</v>
      </c>
      <c r="C43" s="25">
        <v>31000000</v>
      </c>
      <c r="D43" s="26"/>
      <c r="E43" s="25">
        <v>1951520602</v>
      </c>
      <c r="F43" s="26"/>
      <c r="G43" s="25">
        <v>1951520602</v>
      </c>
      <c r="I43" s="13">
        <v>0</v>
      </c>
      <c r="K43" s="25">
        <v>31000000</v>
      </c>
      <c r="L43" s="26"/>
      <c r="M43" s="25">
        <v>1951520602</v>
      </c>
      <c r="N43" s="26"/>
      <c r="O43" s="25">
        <v>1951520602</v>
      </c>
      <c r="Q43" s="75">
        <v>0</v>
      </c>
      <c r="R43" s="75"/>
    </row>
    <row r="44" spans="1:18" ht="21.75" customHeight="1" x14ac:dyDescent="0.2">
      <c r="A44" s="15" t="s">
        <v>65</v>
      </c>
      <c r="C44" s="27">
        <f>SUM(C8:C43)</f>
        <v>247414761</v>
      </c>
      <c r="D44" s="26"/>
      <c r="E44" s="27">
        <f>SUM(E8:E43)</f>
        <v>1254923195751</v>
      </c>
      <c r="F44" s="26"/>
      <c r="G44" s="27">
        <f>SUM(G8:G43)</f>
        <v>1432572370763</v>
      </c>
      <c r="I44" s="27">
        <f>SUM(I8:I43)</f>
        <v>-177649175009</v>
      </c>
      <c r="K44" s="27">
        <f>SUM(K8:K43)</f>
        <v>247414761</v>
      </c>
      <c r="L44" s="26"/>
      <c r="M44" s="27">
        <f>SUM(M8:M43)</f>
        <v>1254923195751</v>
      </c>
      <c r="N44" s="26"/>
      <c r="O44" s="27">
        <f>SUM(O8:O43)</f>
        <v>1230309242295</v>
      </c>
      <c r="P44" s="26"/>
      <c r="Q44" s="74">
        <f>SUM(Q8:R43)</f>
        <v>24613953455</v>
      </c>
      <c r="R44" s="74"/>
    </row>
  </sheetData>
  <mergeCells count="45">
    <mergeCell ref="Q43:R43"/>
    <mergeCell ref="Q44:R44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1" fitToHeight="0" orientation="landscape" r:id="rId1"/>
  <ignoredErrors>
    <ignoredError sqref="Q44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5"/>
  <sheetViews>
    <sheetView rightToLeft="1" view="pageBreakPreview" topLeftCell="A22" zoomScale="70" zoomScaleNormal="100" zoomScaleSheetLayoutView="70" workbookViewId="0">
      <selection activeCell="AB32" sqref="AB32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2.28515625" bestFit="1" customWidth="1"/>
    <col min="7" max="7" width="1.28515625" customWidth="1"/>
    <col min="8" max="8" width="17.7109375" bestFit="1" customWidth="1"/>
    <col min="9" max="9" width="1.28515625" customWidth="1"/>
    <col min="10" max="10" width="19.85546875" bestFit="1" customWidth="1"/>
    <col min="11" max="11" width="1.28515625" customWidth="1"/>
    <col min="12" max="12" width="12.5703125" bestFit="1" customWidth="1"/>
    <col min="13" max="13" width="1.28515625" customWidth="1"/>
    <col min="14" max="14" width="18" bestFit="1" customWidth="1"/>
    <col min="15" max="15" width="1.28515625" customWidth="1"/>
    <col min="16" max="16" width="13.7109375" bestFit="1" customWidth="1"/>
    <col min="17" max="17" width="1.28515625" customWidth="1"/>
    <col min="18" max="18" width="18.28515625" bestFit="1" customWidth="1"/>
    <col min="19" max="19" width="1.28515625" customWidth="1"/>
    <col min="20" max="20" width="13.7109375" bestFit="1" customWidth="1"/>
    <col min="21" max="21" width="1.28515625" customWidth="1"/>
    <col min="22" max="22" width="17.5703125" bestFit="1" customWidth="1"/>
    <col min="23" max="23" width="1.28515625" customWidth="1"/>
    <col min="24" max="24" width="19.42578125" bestFit="1" customWidth="1"/>
    <col min="25" max="25" width="1.28515625" customWidth="1"/>
    <col min="26" max="26" width="19.4257812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14.45" customHeight="1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14.45" customHeight="1" x14ac:dyDescent="0.2">
      <c r="A5" s="49" t="s">
        <v>5</v>
      </c>
      <c r="B5" s="4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14.45" customHeight="1" x14ac:dyDescent="0.2">
      <c r="F6" s="50" t="s">
        <v>7</v>
      </c>
      <c r="G6" s="50"/>
      <c r="H6" s="50"/>
      <c r="I6" s="50"/>
      <c r="J6" s="50"/>
      <c r="L6" s="50" t="s">
        <v>8</v>
      </c>
      <c r="M6" s="50"/>
      <c r="N6" s="50"/>
      <c r="O6" s="50"/>
      <c r="P6" s="50"/>
      <c r="Q6" s="50"/>
      <c r="R6" s="50"/>
      <c r="T6" s="50" t="s">
        <v>9</v>
      </c>
      <c r="U6" s="50"/>
      <c r="V6" s="50"/>
      <c r="W6" s="50"/>
      <c r="X6" s="50"/>
      <c r="Y6" s="50"/>
      <c r="Z6" s="50"/>
      <c r="AA6" s="50"/>
      <c r="AB6" s="50"/>
    </row>
    <row r="7" spans="1:28" ht="14.45" customHeight="1" x14ac:dyDescent="0.2">
      <c r="F7" s="3"/>
      <c r="G7" s="3"/>
      <c r="H7" s="3"/>
      <c r="I7" s="3"/>
      <c r="J7" s="3"/>
      <c r="L7" s="51" t="s">
        <v>10</v>
      </c>
      <c r="M7" s="51"/>
      <c r="N7" s="51"/>
      <c r="O7" s="3"/>
      <c r="P7" s="51" t="s">
        <v>11</v>
      </c>
      <c r="Q7" s="51"/>
      <c r="R7" s="5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0" t="s">
        <v>12</v>
      </c>
      <c r="B8" s="50"/>
      <c r="C8" s="50"/>
      <c r="E8" s="50" t="s">
        <v>13</v>
      </c>
      <c r="F8" s="5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2" t="s">
        <v>19</v>
      </c>
      <c r="B9" s="52"/>
      <c r="C9" s="52"/>
      <c r="E9" s="53">
        <v>1640367</v>
      </c>
      <c r="F9" s="53"/>
      <c r="H9" s="22">
        <v>3601363305</v>
      </c>
      <c r="J9" s="22">
        <v>3772978380.4426198</v>
      </c>
      <c r="L9" s="6">
        <v>0</v>
      </c>
      <c r="N9" s="6">
        <v>0</v>
      </c>
      <c r="P9" s="22">
        <v>-1200000</v>
      </c>
      <c r="R9" s="22">
        <v>2965678233</v>
      </c>
      <c r="T9" s="22">
        <v>440367</v>
      </c>
      <c r="V9" s="22">
        <v>2422</v>
      </c>
      <c r="X9" s="22">
        <v>966808985</v>
      </c>
      <c r="Z9" s="22">
        <v>1058324296.6039799</v>
      </c>
      <c r="AB9" s="31">
        <f>Z9/$Z$54</f>
        <v>8.7214996557898256E-4</v>
      </c>
    </row>
    <row r="10" spans="1:28" ht="21.75" customHeight="1" x14ac:dyDescent="0.2">
      <c r="A10" s="54" t="s">
        <v>20</v>
      </c>
      <c r="B10" s="54"/>
      <c r="C10" s="54"/>
      <c r="E10" s="55">
        <v>14000000</v>
      </c>
      <c r="F10" s="55"/>
      <c r="H10" s="24">
        <v>37094051138</v>
      </c>
      <c r="J10" s="24">
        <v>42494955020</v>
      </c>
      <c r="L10" s="9">
        <v>0</v>
      </c>
      <c r="N10" s="9">
        <v>0</v>
      </c>
      <c r="P10" s="24">
        <v>-400000</v>
      </c>
      <c r="R10" s="24">
        <v>1120868253</v>
      </c>
      <c r="T10" s="24">
        <v>13600000</v>
      </c>
      <c r="V10" s="24">
        <v>2513</v>
      </c>
      <c r="X10" s="24">
        <v>36034221105</v>
      </c>
      <c r="Z10" s="24">
        <v>33912613336</v>
      </c>
      <c r="AB10" s="32">
        <f t="shared" ref="AB10:AB53" si="0">Z10/$Z$54</f>
        <v>2.7946901198993523E-2</v>
      </c>
    </row>
    <row r="11" spans="1:28" ht="21.75" customHeight="1" x14ac:dyDescent="0.2">
      <c r="A11" s="54" t="s">
        <v>21</v>
      </c>
      <c r="B11" s="54"/>
      <c r="C11" s="54"/>
      <c r="E11" s="55">
        <v>44000000</v>
      </c>
      <c r="F11" s="55"/>
      <c r="H11" s="24">
        <v>57402291297</v>
      </c>
      <c r="J11" s="24">
        <v>66712296640</v>
      </c>
      <c r="L11" s="9">
        <v>0</v>
      </c>
      <c r="N11" s="9">
        <v>0</v>
      </c>
      <c r="P11" s="9">
        <v>0</v>
      </c>
      <c r="R11" s="9">
        <v>0</v>
      </c>
      <c r="T11" s="24">
        <v>44000000</v>
      </c>
      <c r="V11" s="24">
        <v>1282</v>
      </c>
      <c r="X11" s="24">
        <v>57402291297</v>
      </c>
      <c r="Z11" s="24">
        <v>55971966160</v>
      </c>
      <c r="AB11" s="32">
        <f t="shared" si="0"/>
        <v>4.6125699387678971E-2</v>
      </c>
    </row>
    <row r="12" spans="1:28" ht="21.75" customHeight="1" x14ac:dyDescent="0.2">
      <c r="A12" s="54" t="s">
        <v>22</v>
      </c>
      <c r="B12" s="54"/>
      <c r="C12" s="54"/>
      <c r="E12" s="55">
        <v>50000</v>
      </c>
      <c r="F12" s="55"/>
      <c r="H12" s="24">
        <v>50000000</v>
      </c>
      <c r="J12" s="24">
        <v>49613500</v>
      </c>
      <c r="L12" s="24">
        <v>50000</v>
      </c>
      <c r="N12" s="24">
        <v>50000000</v>
      </c>
      <c r="P12" s="24">
        <v>-100000</v>
      </c>
      <c r="R12" s="24">
        <v>139436500</v>
      </c>
      <c r="T12" s="9">
        <v>0</v>
      </c>
      <c r="V12" s="9">
        <v>0</v>
      </c>
      <c r="X12" s="9">
        <v>0</v>
      </c>
      <c r="Z12" s="9">
        <v>0</v>
      </c>
      <c r="AB12" s="32">
        <f t="shared" si="0"/>
        <v>0</v>
      </c>
    </row>
    <row r="13" spans="1:28" ht="21.75" customHeight="1" x14ac:dyDescent="0.2">
      <c r="A13" s="54" t="s">
        <v>23</v>
      </c>
      <c r="B13" s="54"/>
      <c r="C13" s="54"/>
      <c r="E13" s="55">
        <v>7000000</v>
      </c>
      <c r="F13" s="55"/>
      <c r="H13" s="24">
        <v>30947225426</v>
      </c>
      <c r="J13" s="24">
        <v>52719305100</v>
      </c>
      <c r="L13" s="9">
        <v>0</v>
      </c>
      <c r="N13" s="9">
        <v>0</v>
      </c>
      <c r="P13" s="9">
        <v>0</v>
      </c>
      <c r="R13" s="9">
        <v>0</v>
      </c>
      <c r="T13" s="24">
        <v>7000000</v>
      </c>
      <c r="V13" s="24">
        <v>6470</v>
      </c>
      <c r="X13" s="24">
        <v>30947225426</v>
      </c>
      <c r="Z13" s="24">
        <v>44939908300</v>
      </c>
      <c r="AB13" s="32">
        <f t="shared" si="0"/>
        <v>3.7034337775988878E-2</v>
      </c>
    </row>
    <row r="14" spans="1:28" ht="21.75" customHeight="1" x14ac:dyDescent="0.2">
      <c r="A14" s="54" t="s">
        <v>24</v>
      </c>
      <c r="B14" s="54"/>
      <c r="C14" s="54"/>
      <c r="E14" s="55">
        <v>1000000</v>
      </c>
      <c r="F14" s="55"/>
      <c r="H14" s="24">
        <v>42248988127</v>
      </c>
      <c r="J14" s="24">
        <v>61768807500</v>
      </c>
      <c r="L14" s="9">
        <v>0</v>
      </c>
      <c r="N14" s="9">
        <v>0</v>
      </c>
      <c r="P14" s="24">
        <v>-1000000</v>
      </c>
      <c r="R14" s="24">
        <v>51746880966</v>
      </c>
      <c r="T14" s="9">
        <v>0</v>
      </c>
      <c r="V14" s="9">
        <v>0</v>
      </c>
      <c r="X14" s="9">
        <v>0</v>
      </c>
      <c r="Z14" s="9">
        <v>0</v>
      </c>
      <c r="AB14" s="32">
        <f t="shared" si="0"/>
        <v>0</v>
      </c>
    </row>
    <row r="15" spans="1:28" ht="21.75" customHeight="1" x14ac:dyDescent="0.2">
      <c r="A15" s="54" t="s">
        <v>25</v>
      </c>
      <c r="B15" s="54"/>
      <c r="C15" s="54"/>
      <c r="E15" s="55">
        <v>10000000</v>
      </c>
      <c r="F15" s="55"/>
      <c r="H15" s="24">
        <v>11988336708</v>
      </c>
      <c r="J15" s="24">
        <v>28319385800</v>
      </c>
      <c r="L15" s="9">
        <v>0</v>
      </c>
      <c r="N15" s="9">
        <v>0</v>
      </c>
      <c r="P15" s="9">
        <v>0</v>
      </c>
      <c r="R15" s="9">
        <v>0</v>
      </c>
      <c r="T15" s="24">
        <v>10000000</v>
      </c>
      <c r="V15" s="24">
        <v>2889</v>
      </c>
      <c r="X15" s="24">
        <v>11988336708</v>
      </c>
      <c r="Z15" s="24">
        <v>28666680300</v>
      </c>
      <c r="AB15" s="32">
        <f t="shared" si="0"/>
        <v>2.3623802568962654E-2</v>
      </c>
    </row>
    <row r="16" spans="1:28" ht="21.75" customHeight="1" x14ac:dyDescent="0.2">
      <c r="A16" s="54" t="s">
        <v>26</v>
      </c>
      <c r="B16" s="54"/>
      <c r="C16" s="54"/>
      <c r="E16" s="55">
        <v>2428364</v>
      </c>
      <c r="F16" s="55"/>
      <c r="H16" s="24">
        <v>10319679602</v>
      </c>
      <c r="J16" s="24">
        <v>7597445929.0208397</v>
      </c>
      <c r="L16" s="9">
        <v>0</v>
      </c>
      <c r="N16" s="9">
        <v>0</v>
      </c>
      <c r="P16" s="24">
        <v>-2428364</v>
      </c>
      <c r="R16" s="24">
        <v>5883351295</v>
      </c>
      <c r="T16" s="9">
        <v>0</v>
      </c>
      <c r="V16" s="9">
        <v>0</v>
      </c>
      <c r="X16" s="9">
        <v>0</v>
      </c>
      <c r="Z16" s="9">
        <v>0</v>
      </c>
      <c r="AB16" s="32">
        <f t="shared" si="0"/>
        <v>0</v>
      </c>
    </row>
    <row r="17" spans="1:28" ht="21.75" customHeight="1" x14ac:dyDescent="0.2">
      <c r="A17" s="54" t="s">
        <v>27</v>
      </c>
      <c r="B17" s="54"/>
      <c r="C17" s="54"/>
      <c r="E17" s="55">
        <v>1071229</v>
      </c>
      <c r="F17" s="55"/>
      <c r="H17" s="24">
        <v>36518757023</v>
      </c>
      <c r="J17" s="24">
        <v>48895626392.18</v>
      </c>
      <c r="L17" s="9">
        <v>0</v>
      </c>
      <c r="N17" s="9">
        <v>0</v>
      </c>
      <c r="P17" s="24">
        <v>-1071229</v>
      </c>
      <c r="R17" s="24">
        <v>42422977905</v>
      </c>
      <c r="T17" s="9">
        <v>0</v>
      </c>
      <c r="V17" s="9">
        <v>0</v>
      </c>
      <c r="X17" s="9">
        <v>0</v>
      </c>
      <c r="Z17" s="9">
        <v>0</v>
      </c>
      <c r="AB17" s="32">
        <f t="shared" si="0"/>
        <v>0</v>
      </c>
    </row>
    <row r="18" spans="1:28" ht="21.75" customHeight="1" x14ac:dyDescent="0.2">
      <c r="A18" s="54" t="s">
        <v>28</v>
      </c>
      <c r="B18" s="54"/>
      <c r="C18" s="54"/>
      <c r="E18" s="55">
        <v>50000</v>
      </c>
      <c r="F18" s="55"/>
      <c r="H18" s="24">
        <v>2605119708</v>
      </c>
      <c r="J18" s="24">
        <v>5149881300</v>
      </c>
      <c r="L18" s="9">
        <v>0</v>
      </c>
      <c r="N18" s="9">
        <v>0</v>
      </c>
      <c r="P18" s="24">
        <v>-50000</v>
      </c>
      <c r="R18" s="24">
        <v>5712994576</v>
      </c>
      <c r="T18" s="9">
        <v>0</v>
      </c>
      <c r="V18" s="9">
        <v>0</v>
      </c>
      <c r="X18" s="9">
        <v>0</v>
      </c>
      <c r="Z18" s="9">
        <v>0</v>
      </c>
      <c r="AB18" s="32">
        <f t="shared" si="0"/>
        <v>0</v>
      </c>
    </row>
    <row r="19" spans="1:28" ht="21.75" customHeight="1" x14ac:dyDescent="0.2">
      <c r="A19" s="54" t="s">
        <v>29</v>
      </c>
      <c r="B19" s="54"/>
      <c r="C19" s="54"/>
      <c r="E19" s="55">
        <v>1000000</v>
      </c>
      <c r="F19" s="55"/>
      <c r="H19" s="24">
        <v>3587254218</v>
      </c>
      <c r="J19" s="24">
        <v>5149881300</v>
      </c>
      <c r="L19" s="9">
        <v>0</v>
      </c>
      <c r="N19" s="9">
        <v>0</v>
      </c>
      <c r="P19" s="24">
        <v>-1000000</v>
      </c>
      <c r="R19" s="24">
        <v>4921961658</v>
      </c>
      <c r="T19" s="9">
        <v>0</v>
      </c>
      <c r="V19" s="9">
        <v>0</v>
      </c>
      <c r="X19" s="9">
        <v>0</v>
      </c>
      <c r="Z19" s="9">
        <v>0</v>
      </c>
      <c r="AB19" s="32">
        <f t="shared" si="0"/>
        <v>0</v>
      </c>
    </row>
    <row r="20" spans="1:28" ht="21.75" customHeight="1" x14ac:dyDescent="0.2">
      <c r="A20" s="54" t="s">
        <v>30</v>
      </c>
      <c r="B20" s="54"/>
      <c r="C20" s="54"/>
      <c r="E20" s="55">
        <v>599999</v>
      </c>
      <c r="F20" s="55"/>
      <c r="H20" s="24">
        <v>1485589640</v>
      </c>
      <c r="J20" s="24">
        <v>595361007.73000002</v>
      </c>
      <c r="L20" s="9">
        <v>0</v>
      </c>
      <c r="N20" s="9">
        <v>0</v>
      </c>
      <c r="P20" s="9">
        <v>0</v>
      </c>
      <c r="R20" s="9">
        <v>0</v>
      </c>
      <c r="T20" s="24">
        <v>599999</v>
      </c>
      <c r="V20" s="24">
        <v>1000</v>
      </c>
      <c r="X20" s="24">
        <v>1485589640</v>
      </c>
      <c r="Z20" s="24">
        <v>595361007.73000002</v>
      </c>
      <c r="AB20" s="32">
        <f t="shared" si="0"/>
        <v>4.906285191268613E-4</v>
      </c>
    </row>
    <row r="21" spans="1:28" ht="21.75" customHeight="1" x14ac:dyDescent="0.2">
      <c r="A21" s="54" t="s">
        <v>31</v>
      </c>
      <c r="B21" s="54"/>
      <c r="C21" s="54"/>
      <c r="E21" s="55">
        <v>3000000</v>
      </c>
      <c r="F21" s="55"/>
      <c r="H21" s="24">
        <v>53721111436</v>
      </c>
      <c r="J21" s="24">
        <v>79689203700</v>
      </c>
      <c r="L21" s="9">
        <v>0</v>
      </c>
      <c r="N21" s="9">
        <v>0</v>
      </c>
      <c r="P21" s="9">
        <v>0</v>
      </c>
      <c r="R21" s="9">
        <v>0</v>
      </c>
      <c r="T21" s="24">
        <v>3000000</v>
      </c>
      <c r="V21" s="24">
        <v>20110</v>
      </c>
      <c r="X21" s="24">
        <v>53721111436</v>
      </c>
      <c r="Z21" s="24">
        <v>59863649100</v>
      </c>
      <c r="AB21" s="32">
        <f t="shared" si="0"/>
        <v>4.9332779819505609E-2</v>
      </c>
    </row>
    <row r="22" spans="1:28" ht="21.75" customHeight="1" x14ac:dyDescent="0.2">
      <c r="A22" s="54" t="s">
        <v>32</v>
      </c>
      <c r="B22" s="54"/>
      <c r="C22" s="54"/>
      <c r="E22" s="55">
        <v>562500</v>
      </c>
      <c r="F22" s="55"/>
      <c r="H22" s="24">
        <v>4960124704</v>
      </c>
      <c r="J22" s="24">
        <v>5207556993.75</v>
      </c>
      <c r="L22" s="9">
        <v>0</v>
      </c>
      <c r="N22" s="9">
        <v>0</v>
      </c>
      <c r="P22" s="24">
        <v>-562500</v>
      </c>
      <c r="R22" s="24">
        <v>4823916610</v>
      </c>
      <c r="T22" s="9">
        <v>0</v>
      </c>
      <c r="V22" s="9">
        <v>0</v>
      </c>
      <c r="X22" s="9">
        <v>0</v>
      </c>
      <c r="Z22" s="9">
        <v>0</v>
      </c>
      <c r="AB22" s="32">
        <f t="shared" si="0"/>
        <v>0</v>
      </c>
    </row>
    <row r="23" spans="1:28" ht="21.75" customHeight="1" x14ac:dyDescent="0.2">
      <c r="A23" s="54" t="s">
        <v>33</v>
      </c>
      <c r="B23" s="54"/>
      <c r="C23" s="54"/>
      <c r="E23" s="55">
        <v>6325000</v>
      </c>
      <c r="F23" s="55"/>
      <c r="H23" s="24">
        <v>31666045035</v>
      </c>
      <c r="J23" s="24">
        <v>22047966525.75</v>
      </c>
      <c r="L23" s="9">
        <v>0</v>
      </c>
      <c r="N23" s="9">
        <v>0</v>
      </c>
      <c r="P23" s="9">
        <v>0</v>
      </c>
      <c r="R23" s="9">
        <v>0</v>
      </c>
      <c r="T23" s="24">
        <v>6325000</v>
      </c>
      <c r="V23" s="24">
        <v>2976</v>
      </c>
      <c r="X23" s="24">
        <v>31666045035</v>
      </c>
      <c r="Z23" s="24">
        <v>18677696664</v>
      </c>
      <c r="AB23" s="32">
        <f t="shared" si="0"/>
        <v>1.5392023555420487E-2</v>
      </c>
    </row>
    <row r="24" spans="1:28" ht="21.75" customHeight="1" x14ac:dyDescent="0.2">
      <c r="A24" s="54" t="s">
        <v>34</v>
      </c>
      <c r="B24" s="54"/>
      <c r="C24" s="54"/>
      <c r="E24" s="55">
        <v>35000000</v>
      </c>
      <c r="F24" s="55"/>
      <c r="H24" s="24">
        <v>45184085727</v>
      </c>
      <c r="J24" s="24">
        <v>64666235900</v>
      </c>
      <c r="L24" s="9">
        <v>0</v>
      </c>
      <c r="N24" s="9">
        <v>0</v>
      </c>
      <c r="P24" s="24">
        <v>-35000000</v>
      </c>
      <c r="R24" s="24">
        <v>57670733371</v>
      </c>
      <c r="T24" s="9">
        <v>0</v>
      </c>
      <c r="V24" s="9">
        <v>0</v>
      </c>
      <c r="X24" s="9">
        <v>0</v>
      </c>
      <c r="Z24" s="9">
        <v>0</v>
      </c>
      <c r="AB24" s="32">
        <f t="shared" si="0"/>
        <v>0</v>
      </c>
    </row>
    <row r="25" spans="1:28" ht="21.75" customHeight="1" x14ac:dyDescent="0.2">
      <c r="A25" s="54" t="s">
        <v>35</v>
      </c>
      <c r="B25" s="54"/>
      <c r="C25" s="54"/>
      <c r="E25" s="55">
        <v>1000000</v>
      </c>
      <c r="F25" s="55"/>
      <c r="H25" s="24">
        <v>26774380561</v>
      </c>
      <c r="J25" s="24">
        <v>40335775500</v>
      </c>
      <c r="L25" s="9">
        <v>0</v>
      </c>
      <c r="N25" s="9">
        <v>0</v>
      </c>
      <c r="P25" s="9">
        <v>0</v>
      </c>
      <c r="R25" s="9">
        <v>0</v>
      </c>
      <c r="T25" s="24">
        <v>1000000</v>
      </c>
      <c r="V25" s="24">
        <v>38080</v>
      </c>
      <c r="X25" s="24">
        <v>26774380561</v>
      </c>
      <c r="Z25" s="24">
        <v>37785641600</v>
      </c>
      <c r="AB25" s="32">
        <f t="shared" si="0"/>
        <v>3.1138608578265763E-2</v>
      </c>
    </row>
    <row r="26" spans="1:28" ht="21.75" customHeight="1" x14ac:dyDescent="0.2">
      <c r="A26" s="54" t="s">
        <v>36</v>
      </c>
      <c r="B26" s="54"/>
      <c r="C26" s="54"/>
      <c r="E26" s="55">
        <v>5296053</v>
      </c>
      <c r="F26" s="55"/>
      <c r="H26" s="24">
        <v>22530637560</v>
      </c>
      <c r="J26" s="24">
        <v>30900073320.622799</v>
      </c>
      <c r="L26" s="24">
        <v>2000</v>
      </c>
      <c r="N26" s="24">
        <v>11931700</v>
      </c>
      <c r="P26" s="24">
        <v>-802000</v>
      </c>
      <c r="R26" s="24">
        <v>4752933670</v>
      </c>
      <c r="T26" s="24">
        <v>4496053</v>
      </c>
      <c r="V26" s="24">
        <v>6040</v>
      </c>
      <c r="X26" s="24">
        <v>19130157088</v>
      </c>
      <c r="Z26" s="24">
        <v>26946243002.2724</v>
      </c>
      <c r="AB26" s="32">
        <f t="shared" si="0"/>
        <v>2.2206014718103746E-2</v>
      </c>
    </row>
    <row r="27" spans="1:28" ht="21.75" customHeight="1" x14ac:dyDescent="0.2">
      <c r="A27" s="54" t="s">
        <v>37</v>
      </c>
      <c r="B27" s="54"/>
      <c r="C27" s="54"/>
      <c r="E27" s="55">
        <v>6000000</v>
      </c>
      <c r="F27" s="55"/>
      <c r="H27" s="24">
        <v>47353460793</v>
      </c>
      <c r="J27" s="24">
        <v>95436528600</v>
      </c>
      <c r="L27" s="9">
        <v>0</v>
      </c>
      <c r="N27" s="9">
        <v>0</v>
      </c>
      <c r="P27" s="9">
        <v>0</v>
      </c>
      <c r="R27" s="9">
        <v>0</v>
      </c>
      <c r="T27" s="24">
        <v>6000000</v>
      </c>
      <c r="V27" s="24">
        <v>14570</v>
      </c>
      <c r="X27" s="24">
        <v>47353460793</v>
      </c>
      <c r="Z27" s="24">
        <v>86744243400</v>
      </c>
      <c r="AB27" s="32">
        <f t="shared" si="0"/>
        <v>7.1484694377940999E-2</v>
      </c>
    </row>
    <row r="28" spans="1:28" ht="21.75" customHeight="1" x14ac:dyDescent="0.2">
      <c r="A28" s="54" t="s">
        <v>38</v>
      </c>
      <c r="B28" s="54"/>
      <c r="C28" s="54"/>
      <c r="E28" s="55">
        <v>3500000</v>
      </c>
      <c r="F28" s="55"/>
      <c r="H28" s="24">
        <v>19416361172</v>
      </c>
      <c r="J28" s="24">
        <v>21914282950</v>
      </c>
      <c r="L28" s="9">
        <v>0</v>
      </c>
      <c r="N28" s="9">
        <v>0</v>
      </c>
      <c r="P28" s="9">
        <v>0</v>
      </c>
      <c r="R28" s="9">
        <v>0</v>
      </c>
      <c r="T28" s="24">
        <v>3500000</v>
      </c>
      <c r="V28" s="24">
        <v>6380</v>
      </c>
      <c r="X28" s="24">
        <v>19416361172</v>
      </c>
      <c r="Z28" s="24">
        <v>22157389100</v>
      </c>
      <c r="AB28" s="32">
        <f t="shared" si="0"/>
        <v>1.8259588486152167E-2</v>
      </c>
    </row>
    <row r="29" spans="1:28" ht="21.75" customHeight="1" x14ac:dyDescent="0.2">
      <c r="A29" s="54" t="s">
        <v>39</v>
      </c>
      <c r="B29" s="54"/>
      <c r="C29" s="54"/>
      <c r="E29" s="55">
        <v>600000</v>
      </c>
      <c r="F29" s="55"/>
      <c r="H29" s="24">
        <v>16183029281</v>
      </c>
      <c r="J29" s="24">
        <v>29970523080</v>
      </c>
      <c r="L29" s="9">
        <v>0</v>
      </c>
      <c r="N29" s="9">
        <v>0</v>
      </c>
      <c r="P29" s="9">
        <v>0</v>
      </c>
      <c r="R29" s="9">
        <v>0</v>
      </c>
      <c r="T29" s="24">
        <v>600000</v>
      </c>
      <c r="V29" s="24">
        <v>44630</v>
      </c>
      <c r="X29" s="24">
        <v>16183029281</v>
      </c>
      <c r="Z29" s="24">
        <v>26571006060</v>
      </c>
      <c r="AB29" s="32">
        <f t="shared" si="0"/>
        <v>2.1896787303277328E-2</v>
      </c>
    </row>
    <row r="30" spans="1:28" ht="21.75" customHeight="1" x14ac:dyDescent="0.2">
      <c r="A30" s="54" t="s">
        <v>40</v>
      </c>
      <c r="B30" s="54"/>
      <c r="C30" s="54"/>
      <c r="E30" s="55">
        <v>1700000</v>
      </c>
      <c r="F30" s="55"/>
      <c r="H30" s="24">
        <v>32779833501</v>
      </c>
      <c r="J30" s="24">
        <v>28997106210</v>
      </c>
      <c r="L30" s="9">
        <v>0</v>
      </c>
      <c r="N30" s="9">
        <v>0</v>
      </c>
      <c r="P30" s="9">
        <v>0</v>
      </c>
      <c r="R30" s="9">
        <v>0</v>
      </c>
      <c r="T30" s="24">
        <v>1700000</v>
      </c>
      <c r="V30" s="24">
        <v>15500</v>
      </c>
      <c r="X30" s="24">
        <v>32779833501</v>
      </c>
      <c r="Z30" s="24">
        <v>26146314500</v>
      </c>
      <c r="AB30" s="32">
        <f t="shared" si="0"/>
        <v>2.1546805042996397E-2</v>
      </c>
    </row>
    <row r="31" spans="1:28" ht="21.75" customHeight="1" x14ac:dyDescent="0.2">
      <c r="A31" s="54" t="s">
        <v>41</v>
      </c>
      <c r="B31" s="54"/>
      <c r="C31" s="54"/>
      <c r="E31" s="55">
        <v>4600000</v>
      </c>
      <c r="F31" s="55"/>
      <c r="H31" s="24">
        <v>38962123236</v>
      </c>
      <c r="J31" s="24">
        <v>41947221980</v>
      </c>
      <c r="L31" s="9">
        <v>0</v>
      </c>
      <c r="N31" s="9">
        <v>0</v>
      </c>
      <c r="P31" s="9">
        <v>0</v>
      </c>
      <c r="R31" s="9">
        <v>0</v>
      </c>
      <c r="T31" s="24">
        <v>4600000</v>
      </c>
      <c r="V31" s="24">
        <v>8110</v>
      </c>
      <c r="X31" s="24">
        <v>38962123236</v>
      </c>
      <c r="Z31" s="24">
        <v>37017624620</v>
      </c>
      <c r="AB31" s="32">
        <f t="shared" si="0"/>
        <v>3.0505696733739037E-2</v>
      </c>
    </row>
    <row r="32" spans="1:28" ht="21.75" customHeight="1" x14ac:dyDescent="0.2">
      <c r="A32" s="54" t="s">
        <v>42</v>
      </c>
      <c r="B32" s="54"/>
      <c r="C32" s="54"/>
      <c r="E32" s="55">
        <v>200000</v>
      </c>
      <c r="F32" s="55"/>
      <c r="H32" s="24">
        <v>3749596230</v>
      </c>
      <c r="J32" s="24">
        <v>3901605640</v>
      </c>
      <c r="L32" s="9">
        <v>0</v>
      </c>
      <c r="N32" s="9">
        <v>0</v>
      </c>
      <c r="P32" s="24">
        <v>-200000</v>
      </c>
      <c r="R32" s="24">
        <v>3147580879</v>
      </c>
      <c r="T32" s="9">
        <v>0</v>
      </c>
      <c r="V32" s="9">
        <v>0</v>
      </c>
      <c r="X32" s="9">
        <v>0</v>
      </c>
      <c r="Z32" s="9">
        <v>0</v>
      </c>
      <c r="AB32" s="32">
        <f t="shared" si="0"/>
        <v>0</v>
      </c>
    </row>
    <row r="33" spans="1:28" ht="21.75" customHeight="1" x14ac:dyDescent="0.2">
      <c r="A33" s="54" t="s">
        <v>43</v>
      </c>
      <c r="B33" s="54"/>
      <c r="C33" s="54"/>
      <c r="E33" s="55">
        <v>6500000</v>
      </c>
      <c r="F33" s="55"/>
      <c r="H33" s="24">
        <v>51532923160</v>
      </c>
      <c r="J33" s="24">
        <v>80363947300</v>
      </c>
      <c r="L33" s="9">
        <v>0</v>
      </c>
      <c r="N33" s="9">
        <v>0</v>
      </c>
      <c r="P33" s="9">
        <v>0</v>
      </c>
      <c r="R33" s="9">
        <v>0</v>
      </c>
      <c r="T33" s="24">
        <v>6500000</v>
      </c>
      <c r="V33" s="24">
        <v>11220</v>
      </c>
      <c r="X33" s="24">
        <v>51532923160</v>
      </c>
      <c r="Z33" s="24">
        <v>72366251100</v>
      </c>
      <c r="AB33" s="32">
        <f t="shared" si="0"/>
        <v>5.9635995893196486E-2</v>
      </c>
    </row>
    <row r="34" spans="1:28" ht="21.75" customHeight="1" x14ac:dyDescent="0.2">
      <c r="A34" s="54" t="s">
        <v>44</v>
      </c>
      <c r="B34" s="54"/>
      <c r="C34" s="54"/>
      <c r="E34" s="55">
        <v>2000000</v>
      </c>
      <c r="F34" s="55"/>
      <c r="H34" s="24">
        <v>11951754721</v>
      </c>
      <c r="J34" s="24">
        <v>14546678200</v>
      </c>
      <c r="L34" s="9">
        <v>0</v>
      </c>
      <c r="N34" s="9">
        <v>0</v>
      </c>
      <c r="P34" s="24">
        <v>-2000000</v>
      </c>
      <c r="R34" s="24">
        <v>17607412840</v>
      </c>
      <c r="T34" s="9">
        <v>0</v>
      </c>
      <c r="V34" s="9">
        <v>0</v>
      </c>
      <c r="X34" s="9">
        <v>0</v>
      </c>
      <c r="Z34" s="9">
        <v>0</v>
      </c>
      <c r="AB34" s="32">
        <f t="shared" si="0"/>
        <v>0</v>
      </c>
    </row>
    <row r="35" spans="1:28" ht="21.75" customHeight="1" x14ac:dyDescent="0.2">
      <c r="A35" s="54" t="s">
        <v>45</v>
      </c>
      <c r="B35" s="54"/>
      <c r="C35" s="54"/>
      <c r="E35" s="55">
        <v>2000000</v>
      </c>
      <c r="F35" s="55"/>
      <c r="H35" s="24">
        <v>17569199386</v>
      </c>
      <c r="J35" s="24">
        <v>33915788600</v>
      </c>
      <c r="L35" s="9">
        <v>0</v>
      </c>
      <c r="N35" s="9">
        <v>0</v>
      </c>
      <c r="P35" s="24">
        <v>-2000000</v>
      </c>
      <c r="R35" s="24">
        <v>29970810388</v>
      </c>
      <c r="T35" s="9">
        <v>0</v>
      </c>
      <c r="V35" s="9">
        <v>0</v>
      </c>
      <c r="X35" s="9">
        <v>0</v>
      </c>
      <c r="Z35" s="9">
        <v>0</v>
      </c>
      <c r="AB35" s="32">
        <f t="shared" si="0"/>
        <v>0</v>
      </c>
    </row>
    <row r="36" spans="1:28" ht="21.75" customHeight="1" x14ac:dyDescent="0.2">
      <c r="A36" s="54" t="s">
        <v>46</v>
      </c>
      <c r="B36" s="54"/>
      <c r="C36" s="54"/>
      <c r="E36" s="55">
        <v>15000000</v>
      </c>
      <c r="F36" s="55"/>
      <c r="H36" s="24">
        <v>27673723297</v>
      </c>
      <c r="J36" s="24">
        <v>35766372150</v>
      </c>
      <c r="L36" s="9">
        <v>0</v>
      </c>
      <c r="N36" s="9">
        <v>0</v>
      </c>
      <c r="P36" s="9">
        <v>0</v>
      </c>
      <c r="R36" s="9">
        <v>0</v>
      </c>
      <c r="T36" s="24">
        <v>15000000</v>
      </c>
      <c r="V36" s="24">
        <v>1951</v>
      </c>
      <c r="X36" s="24">
        <v>27673723297</v>
      </c>
      <c r="Z36" s="24">
        <v>29038781550</v>
      </c>
      <c r="AB36" s="32">
        <f t="shared" si="0"/>
        <v>2.3930445904489169E-2</v>
      </c>
    </row>
    <row r="37" spans="1:28" ht="21.75" customHeight="1" x14ac:dyDescent="0.2">
      <c r="A37" s="54" t="s">
        <v>47</v>
      </c>
      <c r="B37" s="54"/>
      <c r="C37" s="54"/>
      <c r="E37" s="55">
        <v>1000000</v>
      </c>
      <c r="F37" s="55"/>
      <c r="H37" s="24">
        <v>3059056857</v>
      </c>
      <c r="J37" s="24">
        <v>2787286430</v>
      </c>
      <c r="L37" s="24">
        <v>3000000</v>
      </c>
      <c r="N37" s="24">
        <v>8410186404</v>
      </c>
      <c r="P37" s="9">
        <v>0</v>
      </c>
      <c r="R37" s="9">
        <v>0</v>
      </c>
      <c r="T37" s="24">
        <v>4000000</v>
      </c>
      <c r="V37" s="24">
        <v>2806</v>
      </c>
      <c r="X37" s="24">
        <v>11469243261</v>
      </c>
      <c r="Z37" s="24">
        <v>11137238480</v>
      </c>
      <c r="AB37" s="32">
        <f t="shared" si="0"/>
        <v>9.1780394611989218E-3</v>
      </c>
    </row>
    <row r="38" spans="1:28" ht="21.75" customHeight="1" x14ac:dyDescent="0.2">
      <c r="A38" s="54" t="s">
        <v>48</v>
      </c>
      <c r="B38" s="54"/>
      <c r="C38" s="54"/>
      <c r="E38" s="55">
        <v>22000000</v>
      </c>
      <c r="F38" s="55"/>
      <c r="H38" s="24">
        <v>67026244620</v>
      </c>
      <c r="J38" s="24">
        <v>91969537220</v>
      </c>
      <c r="L38" s="9">
        <v>0</v>
      </c>
      <c r="N38" s="9">
        <v>0</v>
      </c>
      <c r="P38" s="9">
        <v>0</v>
      </c>
      <c r="R38" s="9">
        <v>0</v>
      </c>
      <c r="T38" s="24">
        <v>22000000</v>
      </c>
      <c r="V38" s="24">
        <v>3377</v>
      </c>
      <c r="X38" s="24">
        <v>67026244620</v>
      </c>
      <c r="Z38" s="24">
        <v>73719707380</v>
      </c>
      <c r="AB38" s="32">
        <f t="shared" si="0"/>
        <v>6.0751359918951593E-2</v>
      </c>
    </row>
    <row r="39" spans="1:28" ht="21.75" customHeight="1" x14ac:dyDescent="0.2">
      <c r="A39" s="54" t="s">
        <v>49</v>
      </c>
      <c r="B39" s="54"/>
      <c r="C39" s="54"/>
      <c r="E39" s="55">
        <v>1500000</v>
      </c>
      <c r="F39" s="55"/>
      <c r="H39" s="24">
        <v>31223000306</v>
      </c>
      <c r="J39" s="24">
        <v>38062981065</v>
      </c>
      <c r="L39" s="9">
        <v>0</v>
      </c>
      <c r="N39" s="9">
        <v>0</v>
      </c>
      <c r="P39" s="9">
        <v>0</v>
      </c>
      <c r="R39" s="9">
        <v>0</v>
      </c>
      <c r="T39" s="24">
        <v>1500000</v>
      </c>
      <c r="V39" s="24">
        <v>29020</v>
      </c>
      <c r="X39" s="24">
        <v>31223000306</v>
      </c>
      <c r="Z39" s="24">
        <v>43193513100</v>
      </c>
      <c r="AB39" s="32">
        <f t="shared" si="0"/>
        <v>3.5595158387917769E-2</v>
      </c>
    </row>
    <row r="40" spans="1:28" ht="21.75" customHeight="1" x14ac:dyDescent="0.2">
      <c r="A40" s="54" t="s">
        <v>50</v>
      </c>
      <c r="B40" s="54"/>
      <c r="C40" s="54"/>
      <c r="E40" s="55">
        <v>10000000</v>
      </c>
      <c r="F40" s="55"/>
      <c r="H40" s="24">
        <v>44522450341</v>
      </c>
      <c r="J40" s="24">
        <v>43253049300</v>
      </c>
      <c r="L40" s="24">
        <v>2500000</v>
      </c>
      <c r="N40" s="9">
        <v>0</v>
      </c>
      <c r="P40" s="9">
        <v>0</v>
      </c>
      <c r="R40" s="9">
        <v>0</v>
      </c>
      <c r="T40" s="24">
        <v>12500000</v>
      </c>
      <c r="V40" s="24">
        <v>2720</v>
      </c>
      <c r="X40" s="24">
        <v>39460857456</v>
      </c>
      <c r="Z40" s="24">
        <v>33737180000</v>
      </c>
      <c r="AB40" s="32">
        <f t="shared" si="0"/>
        <v>2.7802329087737287E-2</v>
      </c>
    </row>
    <row r="41" spans="1:28" ht="21.75" customHeight="1" x14ac:dyDescent="0.2">
      <c r="A41" s="54" t="s">
        <v>51</v>
      </c>
      <c r="B41" s="54"/>
      <c r="C41" s="54"/>
      <c r="E41" s="55">
        <v>3389373</v>
      </c>
      <c r="F41" s="55"/>
      <c r="H41" s="24">
        <v>5086883667</v>
      </c>
      <c r="J41" s="24">
        <v>5085117797.8255196</v>
      </c>
      <c r="L41" s="24">
        <v>290916</v>
      </c>
      <c r="N41" s="9">
        <v>0</v>
      </c>
      <c r="P41" s="9">
        <v>0</v>
      </c>
      <c r="R41" s="9">
        <v>0</v>
      </c>
      <c r="T41" s="24">
        <v>3680289</v>
      </c>
      <c r="V41" s="24">
        <v>1037</v>
      </c>
      <c r="X41" s="24">
        <v>5086883667</v>
      </c>
      <c r="Z41" s="24">
        <v>3786958459.5731101</v>
      </c>
      <c r="AB41" s="32">
        <f t="shared" si="0"/>
        <v>3.1207784804373772E-3</v>
      </c>
    </row>
    <row r="42" spans="1:28" ht="21.75" customHeight="1" x14ac:dyDescent="0.2">
      <c r="A42" s="54" t="s">
        <v>52</v>
      </c>
      <c r="B42" s="54"/>
      <c r="C42" s="54"/>
      <c r="E42" s="55">
        <v>11753701</v>
      </c>
      <c r="F42" s="55"/>
      <c r="H42" s="24">
        <v>33959572358</v>
      </c>
      <c r="J42" s="24">
        <v>36877915546.195702</v>
      </c>
      <c r="L42" s="9">
        <v>0</v>
      </c>
      <c r="N42" s="9">
        <v>0</v>
      </c>
      <c r="P42" s="24">
        <v>-6962922</v>
      </c>
      <c r="R42" s="24">
        <v>18079507110</v>
      </c>
      <c r="T42" s="24">
        <v>4790779</v>
      </c>
      <c r="V42" s="24">
        <v>2407</v>
      </c>
      <c r="X42" s="24">
        <v>13841836379</v>
      </c>
      <c r="Z42" s="24">
        <v>11442267291.9403</v>
      </c>
      <c r="AB42" s="32">
        <f t="shared" si="0"/>
        <v>9.4294093566912457E-3</v>
      </c>
    </row>
    <row r="43" spans="1:28" ht="21.75" customHeight="1" x14ac:dyDescent="0.2">
      <c r="A43" s="54" t="s">
        <v>53</v>
      </c>
      <c r="B43" s="54"/>
      <c r="C43" s="54"/>
      <c r="E43" s="55">
        <v>6000000</v>
      </c>
      <c r="F43" s="55"/>
      <c r="H43" s="24">
        <v>33634285078</v>
      </c>
      <c r="J43" s="24">
        <v>94960239000</v>
      </c>
      <c r="L43" s="24">
        <v>1000000</v>
      </c>
      <c r="N43" s="24">
        <v>15210412792</v>
      </c>
      <c r="P43" s="24">
        <v>-3000000</v>
      </c>
      <c r="R43" s="24">
        <v>40729707004</v>
      </c>
      <c r="T43" s="24">
        <v>4000000</v>
      </c>
      <c r="V43" s="24">
        <v>13760</v>
      </c>
      <c r="X43" s="24">
        <v>32027555332</v>
      </c>
      <c r="Z43" s="24">
        <v>54614540800</v>
      </c>
      <c r="AB43" s="32">
        <f t="shared" si="0"/>
        <v>4.5007064499678243E-2</v>
      </c>
    </row>
    <row r="44" spans="1:28" ht="21.75" customHeight="1" x14ac:dyDescent="0.2">
      <c r="A44" s="54" t="s">
        <v>54</v>
      </c>
      <c r="B44" s="54"/>
      <c r="C44" s="54"/>
      <c r="E44" s="55">
        <v>4500000</v>
      </c>
      <c r="F44" s="55"/>
      <c r="H44" s="24">
        <v>27122088691</v>
      </c>
      <c r="J44" s="24">
        <v>38981326950</v>
      </c>
      <c r="L44" s="9">
        <v>0</v>
      </c>
      <c r="N44" s="9">
        <v>0</v>
      </c>
      <c r="P44" s="24">
        <v>-800000</v>
      </c>
      <c r="R44" s="24">
        <v>7128543213</v>
      </c>
      <c r="T44" s="24">
        <v>3700000</v>
      </c>
      <c r="V44" s="24">
        <v>8440</v>
      </c>
      <c r="X44" s="24">
        <v>22300384035</v>
      </c>
      <c r="Z44" s="24">
        <v>30986607560</v>
      </c>
      <c r="AB44" s="32">
        <f t="shared" si="0"/>
        <v>2.5535621551525296E-2</v>
      </c>
    </row>
    <row r="45" spans="1:28" ht="21.75" customHeight="1" x14ac:dyDescent="0.2">
      <c r="A45" s="54" t="s">
        <v>55</v>
      </c>
      <c r="B45" s="54"/>
      <c r="C45" s="54"/>
      <c r="E45" s="55">
        <v>2000000</v>
      </c>
      <c r="F45" s="55"/>
      <c r="H45" s="24">
        <v>29959600175</v>
      </c>
      <c r="J45" s="24">
        <v>33161663400</v>
      </c>
      <c r="L45" s="9">
        <v>0</v>
      </c>
      <c r="N45" s="9">
        <v>0</v>
      </c>
      <c r="P45" s="9">
        <v>0</v>
      </c>
      <c r="R45" s="9">
        <v>0</v>
      </c>
      <c r="T45" s="24">
        <v>2000000</v>
      </c>
      <c r="V45" s="24">
        <v>14070</v>
      </c>
      <c r="X45" s="24">
        <v>29959600175</v>
      </c>
      <c r="Z45" s="24">
        <v>27922477800</v>
      </c>
      <c r="AB45" s="32">
        <f t="shared" si="0"/>
        <v>2.3010515897909627E-2</v>
      </c>
    </row>
    <row r="46" spans="1:28" ht="21.75" customHeight="1" x14ac:dyDescent="0.2">
      <c r="A46" s="54" t="s">
        <v>56</v>
      </c>
      <c r="B46" s="54"/>
      <c r="C46" s="54"/>
      <c r="E46" s="55">
        <v>5000000</v>
      </c>
      <c r="F46" s="55"/>
      <c r="H46" s="24">
        <v>33977637566</v>
      </c>
      <c r="J46" s="24">
        <v>33786793500</v>
      </c>
      <c r="L46" s="9">
        <v>0</v>
      </c>
      <c r="N46" s="9">
        <v>0</v>
      </c>
      <c r="P46" s="9">
        <v>0</v>
      </c>
      <c r="R46" s="9">
        <v>0</v>
      </c>
      <c r="T46" s="24">
        <v>5000000</v>
      </c>
      <c r="V46" s="24">
        <v>6870</v>
      </c>
      <c r="X46" s="24">
        <v>33977637566</v>
      </c>
      <c r="Z46" s="24">
        <v>34084474500</v>
      </c>
      <c r="AB46" s="32">
        <f t="shared" si="0"/>
        <v>2.80885295342287E-2</v>
      </c>
    </row>
    <row r="47" spans="1:28" ht="21.75" customHeight="1" x14ac:dyDescent="0.2">
      <c r="A47" s="54" t="s">
        <v>57</v>
      </c>
      <c r="B47" s="54"/>
      <c r="C47" s="54"/>
      <c r="E47" s="56">
        <v>0</v>
      </c>
      <c r="F47" s="56"/>
      <c r="H47" s="9">
        <v>0</v>
      </c>
      <c r="J47" s="9">
        <v>0</v>
      </c>
      <c r="L47" s="24">
        <v>865</v>
      </c>
      <c r="N47" s="24">
        <v>2890722</v>
      </c>
      <c r="P47" s="9">
        <v>0</v>
      </c>
      <c r="R47" s="9">
        <v>0</v>
      </c>
      <c r="T47" s="24">
        <v>865</v>
      </c>
      <c r="V47" s="24">
        <v>3749</v>
      </c>
      <c r="X47" s="24">
        <v>2890722</v>
      </c>
      <c r="Z47" s="24">
        <v>3217817.4989499999</v>
      </c>
      <c r="AB47" s="32">
        <f t="shared" si="0"/>
        <v>2.6517575283437334E-6</v>
      </c>
    </row>
    <row r="48" spans="1:28" ht="21.75" customHeight="1" x14ac:dyDescent="0.2">
      <c r="A48" s="54" t="s">
        <v>58</v>
      </c>
      <c r="B48" s="54"/>
      <c r="C48" s="54"/>
      <c r="E48" s="56">
        <v>0</v>
      </c>
      <c r="F48" s="56"/>
      <c r="H48" s="9">
        <v>0</v>
      </c>
      <c r="J48" s="9">
        <v>0</v>
      </c>
      <c r="L48" s="24">
        <v>12000000</v>
      </c>
      <c r="N48" s="24">
        <v>51354444524</v>
      </c>
      <c r="P48" s="9">
        <v>0</v>
      </c>
      <c r="R48" s="9">
        <v>0</v>
      </c>
      <c r="T48" s="24">
        <v>12000000</v>
      </c>
      <c r="V48" s="24">
        <v>4056</v>
      </c>
      <c r="X48" s="24">
        <v>51354444524</v>
      </c>
      <c r="Z48" s="24">
        <v>48295765440</v>
      </c>
      <c r="AB48" s="32">
        <f t="shared" si="0"/>
        <v>3.9799851804657331E-2</v>
      </c>
    </row>
    <row r="49" spans="1:28" ht="21.75" customHeight="1" x14ac:dyDescent="0.2">
      <c r="A49" s="54" t="s">
        <v>59</v>
      </c>
      <c r="B49" s="54"/>
      <c r="C49" s="54"/>
      <c r="E49" s="56">
        <v>0</v>
      </c>
      <c r="F49" s="56"/>
      <c r="H49" s="9">
        <v>0</v>
      </c>
      <c r="J49" s="9">
        <v>0</v>
      </c>
      <c r="L49" s="24">
        <v>8200035</v>
      </c>
      <c r="N49" s="24">
        <v>68585196480</v>
      </c>
      <c r="P49" s="9">
        <v>0</v>
      </c>
      <c r="R49" s="9">
        <v>0</v>
      </c>
      <c r="T49" s="24">
        <v>8200035</v>
      </c>
      <c r="V49" s="24">
        <v>7820</v>
      </c>
      <c r="X49" s="24">
        <v>68585196480</v>
      </c>
      <c r="Z49" s="24">
        <v>63628593064.299004</v>
      </c>
      <c r="AB49" s="32">
        <f t="shared" si="0"/>
        <v>5.2435416468221682E-2</v>
      </c>
    </row>
    <row r="50" spans="1:28" ht="21.75" customHeight="1" x14ac:dyDescent="0.2">
      <c r="A50" s="54" t="s">
        <v>60</v>
      </c>
      <c r="B50" s="54"/>
      <c r="C50" s="54"/>
      <c r="E50" s="56">
        <v>0</v>
      </c>
      <c r="F50" s="56"/>
      <c r="H50" s="9">
        <v>0</v>
      </c>
      <c r="J50" s="9">
        <v>0</v>
      </c>
      <c r="L50" s="24">
        <v>131000</v>
      </c>
      <c r="N50" s="24">
        <v>72966998807</v>
      </c>
      <c r="P50" s="9">
        <v>0</v>
      </c>
      <c r="R50" s="9">
        <v>0</v>
      </c>
      <c r="T50" s="24">
        <v>131000</v>
      </c>
      <c r="V50" s="24">
        <v>541170</v>
      </c>
      <c r="X50" s="24">
        <v>72966998807</v>
      </c>
      <c r="Z50" s="24">
        <v>70345265022.899994</v>
      </c>
      <c r="AB50" s="32">
        <f t="shared" si="0"/>
        <v>5.7970530077818029E-2</v>
      </c>
    </row>
    <row r="51" spans="1:28" ht="21.75" customHeight="1" x14ac:dyDescent="0.2">
      <c r="A51" s="54" t="s">
        <v>62</v>
      </c>
      <c r="B51" s="54"/>
      <c r="C51" s="54"/>
      <c r="E51" s="56">
        <v>0</v>
      </c>
      <c r="F51" s="56"/>
      <c r="H51" s="9">
        <v>0</v>
      </c>
      <c r="J51" s="9">
        <v>0</v>
      </c>
      <c r="L51" s="24">
        <v>2348767</v>
      </c>
      <c r="N51" s="24">
        <v>0</v>
      </c>
      <c r="P51" s="9">
        <v>0</v>
      </c>
      <c r="R51" s="9">
        <v>0</v>
      </c>
      <c r="T51" s="24">
        <v>2348767</v>
      </c>
      <c r="V51" s="24">
        <v>1720</v>
      </c>
      <c r="X51" s="24">
        <v>5061592885</v>
      </c>
      <c r="Z51" s="24">
        <v>4008650973.4748001</v>
      </c>
      <c r="AB51" s="32">
        <f t="shared" si="0"/>
        <v>3.3034721207411181E-3</v>
      </c>
    </row>
    <row r="52" spans="1:28" ht="21.75" customHeight="1" x14ac:dyDescent="0.2">
      <c r="A52" s="54" t="s">
        <v>63</v>
      </c>
      <c r="B52" s="54"/>
      <c r="C52" s="54"/>
      <c r="E52" s="56">
        <v>0</v>
      </c>
      <c r="F52" s="56"/>
      <c r="H52" s="9">
        <v>0</v>
      </c>
      <c r="J52" s="9">
        <v>0</v>
      </c>
      <c r="L52" s="24">
        <v>1200024</v>
      </c>
      <c r="N52" s="24">
        <v>49696670717</v>
      </c>
      <c r="P52" s="9">
        <v>0</v>
      </c>
      <c r="R52" s="9">
        <v>0</v>
      </c>
      <c r="T52" s="24">
        <v>1200024</v>
      </c>
      <c r="V52" s="24">
        <v>36160</v>
      </c>
      <c r="X52" s="24">
        <v>49696670717</v>
      </c>
      <c r="Z52" s="24">
        <v>43057440971.596802</v>
      </c>
      <c r="AB52" s="32">
        <f t="shared" si="0"/>
        <v>3.5483023286716819E-2</v>
      </c>
    </row>
    <row r="53" spans="1:28" ht="21.75" customHeight="1" x14ac:dyDescent="0.2">
      <c r="A53" s="57" t="s">
        <v>64</v>
      </c>
      <c r="B53" s="57"/>
      <c r="C53" s="57"/>
      <c r="E53" s="56">
        <v>0</v>
      </c>
      <c r="F53" s="56"/>
      <c r="H53" s="13">
        <v>0</v>
      </c>
      <c r="J53" s="13">
        <v>0</v>
      </c>
      <c r="L53" s="25">
        <v>1000000</v>
      </c>
      <c r="N53" s="25">
        <v>59959306991</v>
      </c>
      <c r="P53" s="13">
        <v>0</v>
      </c>
      <c r="R53" s="13">
        <v>0</v>
      </c>
      <c r="T53" s="25">
        <v>1000000</v>
      </c>
      <c r="V53" s="25">
        <v>51440</v>
      </c>
      <c r="X53" s="25">
        <v>59959306991</v>
      </c>
      <c r="Z53" s="25">
        <v>51042368800</v>
      </c>
      <c r="AB53" s="32">
        <f t="shared" si="0"/>
        <v>4.2063288478623707E-2</v>
      </c>
    </row>
    <row r="54" spans="1:28" ht="21.75" customHeight="1" thickBot="1" x14ac:dyDescent="0.25">
      <c r="A54" s="59" t="s">
        <v>65</v>
      </c>
      <c r="B54" s="59"/>
      <c r="C54" s="59"/>
      <c r="D54" s="29"/>
      <c r="E54" s="58">
        <f>SUM(E9:F53)</f>
        <v>243266586</v>
      </c>
      <c r="F54" s="58"/>
      <c r="H54" s="27">
        <f>SUM(H9:H53)</f>
        <v>999427865651</v>
      </c>
      <c r="J54" s="27">
        <f>SUM(J9:J53)</f>
        <v>1371758314728.5173</v>
      </c>
      <c r="L54" s="27">
        <f>SUM(L9:L53)</f>
        <v>31723607</v>
      </c>
      <c r="N54" s="27">
        <f>SUM(N9:N53)</f>
        <v>326248039137</v>
      </c>
      <c r="P54" s="27">
        <f>SUM(P9:P53)</f>
        <v>-58577015</v>
      </c>
      <c r="R54" s="27">
        <f>SUM(R9:R53)</f>
        <v>298825294471</v>
      </c>
      <c r="T54" s="27">
        <f>SUM(T9:T53)</f>
        <v>216413178</v>
      </c>
      <c r="V54" s="27"/>
      <c r="X54" s="27">
        <f>SUM(X9:X53)</f>
        <v>1098017965644</v>
      </c>
      <c r="Z54" s="27">
        <f>SUM(Z9:Z53)</f>
        <v>1213465961557.8892</v>
      </c>
      <c r="AB54" s="16">
        <f>SUM(AB9:AB53)</f>
        <v>1</v>
      </c>
    </row>
    <row r="55" spans="1:28" ht="13.5" thickTop="1" x14ac:dyDescent="0.2"/>
  </sheetData>
  <mergeCells count="105">
    <mergeCell ref="A51:C51"/>
    <mergeCell ref="E51:F51"/>
    <mergeCell ref="A52:C52"/>
    <mergeCell ref="E52:F52"/>
    <mergeCell ref="A53:C53"/>
    <mergeCell ref="E53:F53"/>
    <mergeCell ref="E54:F54"/>
    <mergeCell ref="A54:C54"/>
    <mergeCell ref="A47:C47"/>
    <mergeCell ref="E47:F47"/>
    <mergeCell ref="A48:C48"/>
    <mergeCell ref="E48:F48"/>
    <mergeCell ref="A49:C49"/>
    <mergeCell ref="E49:F49"/>
    <mergeCell ref="A50:C50"/>
    <mergeCell ref="E50:F50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scale="57" fitToHeight="0" orientation="landscape" r:id="rId1"/>
  <ignoredErrors>
    <ignoredError sqref="E54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0AED-82A7-40F7-896E-4A4856FD60D3}">
  <dimension ref="A1:AB11"/>
  <sheetViews>
    <sheetView rightToLeft="1" view="pageBreakPreview" zoomScale="60" zoomScaleNormal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7.28515625" bestFit="1" customWidth="1"/>
    <col min="7" max="7" width="1.28515625" customWidth="1"/>
    <col min="8" max="8" width="16.5703125" bestFit="1" customWidth="1"/>
    <col min="9" max="9" width="1.28515625" customWidth="1"/>
    <col min="10" max="10" width="18.28515625" bestFit="1" customWidth="1"/>
    <col min="11" max="11" width="1.28515625" customWidth="1"/>
    <col min="12" max="12" width="7" bestFit="1" customWidth="1"/>
    <col min="13" max="13" width="1.28515625" customWidth="1"/>
    <col min="14" max="14" width="16.5703125" bestFit="1" customWidth="1"/>
    <col min="15" max="15" width="3" bestFit="1" customWidth="1"/>
    <col min="16" max="16" width="8.28515625" bestFit="1" customWidth="1"/>
    <col min="17" max="17" width="3" bestFit="1" customWidth="1"/>
    <col min="18" max="18" width="18.28515625" bestFit="1" customWidth="1"/>
    <col min="19" max="19" width="3" bestFit="1" customWidth="1"/>
    <col min="20" max="20" width="7" bestFit="1" customWidth="1"/>
    <col min="21" max="21" width="3" bestFit="1" customWidth="1"/>
    <col min="22" max="22" width="17.5703125" bestFit="1" customWidth="1"/>
    <col min="23" max="23" width="3" bestFit="1" customWidth="1"/>
    <col min="24" max="24" width="16.5703125" bestFit="1" customWidth="1"/>
    <col min="25" max="25" width="3" bestFit="1" customWidth="1"/>
    <col min="26" max="26" width="17.28515625" bestFit="1" customWidth="1"/>
    <col min="27" max="27" width="3" bestFit="1" customWidth="1"/>
    <col min="28" max="28" width="19.85546875" bestFit="1" customWidth="1"/>
    <col min="29" max="29" width="0.28515625" customWidth="1"/>
  </cols>
  <sheetData>
    <row r="1" spans="1:28" ht="25.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5.5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25.5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</row>
    <row r="4" spans="1:28" ht="24" x14ac:dyDescent="0.2">
      <c r="A4" s="1" t="s">
        <v>3</v>
      </c>
      <c r="B4" s="49" t="s">
        <v>4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4" x14ac:dyDescent="0.2">
      <c r="A5" s="49" t="s">
        <v>5</v>
      </c>
      <c r="B5" s="49"/>
      <c r="C5" s="49" t="s">
        <v>258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" x14ac:dyDescent="0.2">
      <c r="F6" s="62" t="s">
        <v>7</v>
      </c>
      <c r="G6" s="62"/>
      <c r="H6" s="62"/>
      <c r="I6" s="62"/>
      <c r="J6" s="62"/>
      <c r="L6" s="62" t="s">
        <v>8</v>
      </c>
      <c r="M6" s="62"/>
      <c r="N6" s="62"/>
      <c r="O6" s="62"/>
      <c r="P6" s="62"/>
      <c r="Q6" s="62"/>
      <c r="R6" s="62"/>
      <c r="T6" s="62" t="s">
        <v>9</v>
      </c>
      <c r="U6" s="62"/>
      <c r="V6" s="62"/>
      <c r="W6" s="62"/>
      <c r="X6" s="62"/>
      <c r="Y6" s="62"/>
      <c r="Z6" s="62"/>
      <c r="AA6" s="62"/>
      <c r="AB6" s="62"/>
    </row>
    <row r="7" spans="1:28" ht="21" x14ac:dyDescent="0.2">
      <c r="F7" s="3"/>
      <c r="G7" s="3"/>
      <c r="H7" s="3"/>
      <c r="I7" s="3"/>
      <c r="J7" s="3"/>
      <c r="L7" s="51" t="s">
        <v>10</v>
      </c>
      <c r="M7" s="51"/>
      <c r="N7" s="51"/>
      <c r="O7" s="3"/>
      <c r="P7" s="51" t="s">
        <v>11</v>
      </c>
      <c r="Q7" s="51"/>
      <c r="R7" s="51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63" t="s">
        <v>12</v>
      </c>
      <c r="B8" s="63"/>
      <c r="C8" s="63"/>
      <c r="E8" s="63" t="s">
        <v>13</v>
      </c>
      <c r="F8" s="63"/>
      <c r="H8" s="28" t="s">
        <v>14</v>
      </c>
      <c r="J8" s="28" t="s">
        <v>15</v>
      </c>
      <c r="L8" s="4" t="s">
        <v>13</v>
      </c>
      <c r="M8" s="3"/>
      <c r="N8" s="4" t="s">
        <v>14</v>
      </c>
      <c r="P8" s="19" t="s">
        <v>13</v>
      </c>
      <c r="Q8" s="3"/>
      <c r="R8" s="4" t="s">
        <v>16</v>
      </c>
      <c r="T8" s="28" t="s">
        <v>13</v>
      </c>
      <c r="V8" s="28" t="s">
        <v>17</v>
      </c>
      <c r="X8" s="28" t="s">
        <v>14</v>
      </c>
      <c r="Z8" s="28" t="s">
        <v>15</v>
      </c>
      <c r="AB8" s="28" t="s">
        <v>18</v>
      </c>
    </row>
    <row r="9" spans="1:28" ht="21.75" customHeight="1" x14ac:dyDescent="0.2">
      <c r="A9" s="54" t="s">
        <v>61</v>
      </c>
      <c r="B9" s="54"/>
      <c r="C9" s="54"/>
      <c r="E9" s="56">
        <v>0</v>
      </c>
      <c r="F9" s="56"/>
      <c r="H9" s="9">
        <v>0</v>
      </c>
      <c r="J9" s="9">
        <v>0</v>
      </c>
      <c r="L9" s="24">
        <v>1583</v>
      </c>
      <c r="N9" s="24">
        <v>37979758084</v>
      </c>
      <c r="P9" s="9">
        <v>0</v>
      </c>
      <c r="R9" s="9">
        <v>0</v>
      </c>
      <c r="T9" s="24">
        <v>1583</v>
      </c>
      <c r="V9" s="24">
        <v>25016270</v>
      </c>
      <c r="X9" s="24">
        <v>37979758084</v>
      </c>
      <c r="Z9" s="24">
        <v>39505713597.015999</v>
      </c>
      <c r="AB9" s="10">
        <f>Z9/Z10</f>
        <v>1</v>
      </c>
    </row>
    <row r="10" spans="1:28" ht="21.75" thickBot="1" x14ac:dyDescent="0.25">
      <c r="A10" s="59" t="s">
        <v>65</v>
      </c>
      <c r="B10" s="59"/>
      <c r="C10" s="59"/>
      <c r="D10" s="29"/>
      <c r="E10" s="64">
        <f>SUM(E9:F9)</f>
        <v>0</v>
      </c>
      <c r="F10" s="64"/>
      <c r="G10" s="26"/>
      <c r="H10" s="27">
        <f>SUM(H9:H9)</f>
        <v>0</v>
      </c>
      <c r="I10" s="26"/>
      <c r="J10" s="27">
        <f>SUM(J9:J9)</f>
        <v>0</v>
      </c>
      <c r="K10" s="26"/>
      <c r="L10" s="27">
        <f>SUM(L9:L9)</f>
        <v>1583</v>
      </c>
      <c r="M10" s="26"/>
      <c r="N10" s="27">
        <f>SUM(N9:N9)</f>
        <v>37979758084</v>
      </c>
      <c r="O10" s="24"/>
      <c r="P10" s="30">
        <f>SUM(P9:P9)</f>
        <v>0</v>
      </c>
      <c r="Q10" s="24"/>
      <c r="R10" s="27">
        <f>SUM(R9:R9)</f>
        <v>0</v>
      </c>
      <c r="S10" s="24"/>
      <c r="T10" s="27">
        <f>SUM(T9)</f>
        <v>1583</v>
      </c>
      <c r="U10" s="24"/>
      <c r="V10" s="27">
        <f>SUM(V9)</f>
        <v>25016270</v>
      </c>
      <c r="W10" s="24"/>
      <c r="X10" s="27">
        <f>SUM(X9)</f>
        <v>37979758084</v>
      </c>
      <c r="Y10" s="24"/>
      <c r="Z10" s="27">
        <f>SUM(Z9)</f>
        <v>39505713597.015999</v>
      </c>
      <c r="AA10" s="24"/>
      <c r="AB10" s="27">
        <f>SUM(AB9)</f>
        <v>1</v>
      </c>
    </row>
    <row r="11" spans="1:28" ht="13.5" thickTop="1" x14ac:dyDescent="0.2"/>
  </sheetData>
  <mergeCells count="17"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8:C8"/>
    <mergeCell ref="E8:F8"/>
    <mergeCell ref="A1:AB1"/>
    <mergeCell ref="A2:AB2"/>
    <mergeCell ref="A3:AB3"/>
    <mergeCell ref="B4:AB4"/>
    <mergeCell ref="A5:B5"/>
    <mergeCell ref="C5:AB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0"/>
  <sheetViews>
    <sheetView rightToLeft="1" view="pageBreakPreview" zoomScale="60" zoomScaleNormal="100" workbookViewId="0">
      <selection sqref="A1:AL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2" bestFit="1" customWidth="1"/>
    <col min="17" max="17" width="1.28515625" customWidth="1"/>
    <col min="18" max="18" width="16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10.5703125" bestFit="1" customWidth="1"/>
    <col min="23" max="23" width="1.28515625" customWidth="1"/>
    <col min="24" max="24" width="16.140625" bestFit="1" customWidth="1"/>
    <col min="25" max="25" width="1.28515625" customWidth="1"/>
    <col min="26" max="26" width="9.140625" bestFit="1" customWidth="1"/>
    <col min="27" max="27" width="1.28515625" customWidth="1"/>
    <col min="28" max="28" width="17.5703125" bestFit="1" customWidth="1"/>
    <col min="29" max="29" width="1.28515625" customWidth="1"/>
    <col min="30" max="30" width="12" bestFit="1" customWidth="1"/>
    <col min="31" max="31" width="1.28515625" customWidth="1"/>
    <col min="32" max="32" width="17.5703125" bestFit="1" customWidth="1"/>
    <col min="33" max="33" width="1.28515625" customWidth="1"/>
    <col min="34" max="34" width="16.28515625" bestFit="1" customWidth="1"/>
    <col min="35" max="35" width="1.28515625" customWidth="1"/>
    <col min="36" max="36" width="17.28515625" bestFit="1" customWidth="1"/>
    <col min="37" max="37" width="1.28515625" customWidth="1"/>
    <col min="38" max="38" width="19.85546875" bestFit="1" customWidth="1"/>
    <col min="39" max="39" width="0.28515625" customWidth="1"/>
  </cols>
  <sheetData>
    <row r="1" spans="1:3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</row>
    <row r="2" spans="1:38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3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</row>
    <row r="4" spans="1:38" ht="14.45" customHeight="1" x14ac:dyDescent="0.2"/>
    <row r="5" spans="1:38" ht="14.45" customHeight="1" x14ac:dyDescent="0.2">
      <c r="A5" s="1" t="s">
        <v>71</v>
      </c>
      <c r="B5" s="49" t="s">
        <v>72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</row>
    <row r="6" spans="1:38" ht="14.45" customHeight="1" x14ac:dyDescent="0.2">
      <c r="A6" s="50" t="s">
        <v>73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 t="s">
        <v>7</v>
      </c>
      <c r="Q6" s="50"/>
      <c r="R6" s="50"/>
      <c r="S6" s="50"/>
      <c r="T6" s="50"/>
      <c r="V6" s="50" t="s">
        <v>8</v>
      </c>
      <c r="W6" s="50"/>
      <c r="X6" s="50"/>
      <c r="Y6" s="50"/>
      <c r="Z6" s="50"/>
      <c r="AA6" s="50"/>
      <c r="AB6" s="50"/>
      <c r="AD6" s="50" t="s">
        <v>9</v>
      </c>
      <c r="AE6" s="50"/>
      <c r="AF6" s="50"/>
      <c r="AG6" s="50"/>
      <c r="AH6" s="50"/>
      <c r="AI6" s="50"/>
      <c r="AJ6" s="50"/>
      <c r="AK6" s="50"/>
      <c r="AL6" s="5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1" t="s">
        <v>10</v>
      </c>
      <c r="W7" s="51"/>
      <c r="X7" s="51"/>
      <c r="Y7" s="3"/>
      <c r="Z7" s="51" t="s">
        <v>11</v>
      </c>
      <c r="AA7" s="51"/>
      <c r="AB7" s="5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0" t="s">
        <v>74</v>
      </c>
      <c r="B8" s="50"/>
      <c r="D8" s="2" t="s">
        <v>75</v>
      </c>
      <c r="F8" s="2" t="s">
        <v>76</v>
      </c>
      <c r="H8" s="2" t="s">
        <v>77</v>
      </c>
      <c r="J8" s="2" t="s">
        <v>78</v>
      </c>
      <c r="L8" s="2" t="s">
        <v>79</v>
      </c>
      <c r="N8" s="2" t="s">
        <v>69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2" t="s">
        <v>80</v>
      </c>
      <c r="B9" s="52"/>
      <c r="D9" s="5" t="s">
        <v>81</v>
      </c>
      <c r="F9" s="5" t="s">
        <v>81</v>
      </c>
      <c r="H9" s="5" t="s">
        <v>82</v>
      </c>
      <c r="J9" s="5" t="s">
        <v>83</v>
      </c>
      <c r="L9" s="7">
        <v>20.5</v>
      </c>
      <c r="N9" s="7">
        <v>20.5</v>
      </c>
      <c r="P9" s="34">
        <v>17992</v>
      </c>
      <c r="Q9" s="34"/>
      <c r="R9" s="34">
        <v>16899173923</v>
      </c>
      <c r="S9" s="34"/>
      <c r="T9" s="34">
        <v>17447605543</v>
      </c>
      <c r="V9" s="6">
        <v>0</v>
      </c>
      <c r="X9" s="6">
        <v>0</v>
      </c>
      <c r="Z9" s="6">
        <v>17992</v>
      </c>
      <c r="AB9" s="6">
        <v>17038510114</v>
      </c>
      <c r="AD9" s="6">
        <v>0</v>
      </c>
      <c r="AF9" s="6">
        <v>0</v>
      </c>
      <c r="AH9" s="6">
        <v>0</v>
      </c>
      <c r="AJ9" s="6">
        <v>0</v>
      </c>
      <c r="AL9" s="7">
        <f>AJ9/$AJ$20</f>
        <v>0</v>
      </c>
    </row>
    <row r="10" spans="1:38" ht="21.75" customHeight="1" x14ac:dyDescent="0.2">
      <c r="A10" s="54" t="s">
        <v>84</v>
      </c>
      <c r="B10" s="54"/>
      <c r="D10" s="8" t="s">
        <v>81</v>
      </c>
      <c r="F10" s="8" t="s">
        <v>81</v>
      </c>
      <c r="H10" s="8" t="s">
        <v>85</v>
      </c>
      <c r="J10" s="8" t="s">
        <v>86</v>
      </c>
      <c r="L10" s="10">
        <v>23</v>
      </c>
      <c r="N10" s="10">
        <v>23</v>
      </c>
      <c r="P10" s="34">
        <v>8161</v>
      </c>
      <c r="Q10" s="34"/>
      <c r="R10" s="34">
        <v>6534227832</v>
      </c>
      <c r="S10" s="34"/>
      <c r="T10" s="34">
        <v>6533406527</v>
      </c>
      <c r="V10" s="9">
        <v>0</v>
      </c>
      <c r="X10" s="9">
        <v>0</v>
      </c>
      <c r="Z10" s="9">
        <v>8161</v>
      </c>
      <c r="AB10" s="9">
        <v>6395152800</v>
      </c>
      <c r="AD10" s="9">
        <v>0</v>
      </c>
      <c r="AF10" s="9">
        <v>0</v>
      </c>
      <c r="AH10" s="9">
        <v>0</v>
      </c>
      <c r="AJ10" s="9">
        <v>0</v>
      </c>
      <c r="AL10" s="10">
        <f t="shared" ref="AL10:AL19" si="0">AJ10/$AJ$20</f>
        <v>0</v>
      </c>
    </row>
    <row r="11" spans="1:38" ht="21.75" customHeight="1" x14ac:dyDescent="0.2">
      <c r="A11" s="54" t="s">
        <v>87</v>
      </c>
      <c r="B11" s="54"/>
      <c r="D11" s="8" t="s">
        <v>81</v>
      </c>
      <c r="F11" s="8" t="s">
        <v>81</v>
      </c>
      <c r="H11" s="8" t="s">
        <v>88</v>
      </c>
      <c r="J11" s="8" t="s">
        <v>89</v>
      </c>
      <c r="L11" s="10">
        <v>12</v>
      </c>
      <c r="N11" s="10">
        <v>12</v>
      </c>
      <c r="P11" s="34">
        <v>0</v>
      </c>
      <c r="Q11" s="34"/>
      <c r="R11" s="34">
        <v>0</v>
      </c>
      <c r="S11" s="34"/>
      <c r="T11" s="34">
        <v>0</v>
      </c>
      <c r="V11" s="9">
        <v>100000</v>
      </c>
      <c r="X11" s="9">
        <v>86046762500</v>
      </c>
      <c r="Z11" s="9">
        <v>100000</v>
      </c>
      <c r="AB11" s="9">
        <v>86104423438</v>
      </c>
      <c r="AD11" s="9">
        <v>0</v>
      </c>
      <c r="AF11" s="9">
        <v>0</v>
      </c>
      <c r="AH11" s="9">
        <v>0</v>
      </c>
      <c r="AJ11" s="9">
        <v>0</v>
      </c>
      <c r="AL11" s="10">
        <f t="shared" si="0"/>
        <v>0</v>
      </c>
    </row>
    <row r="12" spans="1:38" ht="21.75" customHeight="1" x14ac:dyDescent="0.2">
      <c r="A12" s="54" t="s">
        <v>259</v>
      </c>
      <c r="B12" s="54"/>
      <c r="D12" s="8" t="s">
        <v>81</v>
      </c>
      <c r="F12" s="8" t="s">
        <v>266</v>
      </c>
      <c r="H12" s="34" t="s">
        <v>220</v>
      </c>
      <c r="I12" s="34"/>
      <c r="J12" s="34" t="s">
        <v>70</v>
      </c>
      <c r="L12" s="34">
        <v>45</v>
      </c>
      <c r="M12" s="34"/>
      <c r="N12" s="34">
        <v>45</v>
      </c>
      <c r="P12" s="34">
        <v>13000000</v>
      </c>
      <c r="Q12" s="34"/>
      <c r="R12" s="34">
        <v>13000000000</v>
      </c>
      <c r="S12" s="34"/>
      <c r="T12" s="34">
        <v>13000000000</v>
      </c>
      <c r="V12" s="9"/>
      <c r="X12" s="9"/>
      <c r="Z12" s="9"/>
      <c r="AB12" s="9"/>
      <c r="AD12" s="34">
        <v>13000000</v>
      </c>
      <c r="AF12" s="9">
        <v>1000</v>
      </c>
      <c r="AH12" s="34">
        <v>13000000000</v>
      </c>
      <c r="AJ12" s="34">
        <v>13000000000</v>
      </c>
      <c r="AL12" s="10">
        <f t="shared" si="0"/>
        <v>0.16127364696558547</v>
      </c>
    </row>
    <row r="13" spans="1:38" ht="21.75" customHeight="1" x14ac:dyDescent="0.2">
      <c r="A13" s="54" t="s">
        <v>260</v>
      </c>
      <c r="B13" s="54"/>
      <c r="D13" s="8" t="s">
        <v>81</v>
      </c>
      <c r="F13" s="8" t="s">
        <v>266</v>
      </c>
      <c r="H13" s="34" t="s">
        <v>267</v>
      </c>
      <c r="I13" s="34"/>
      <c r="J13" s="34" t="s">
        <v>268</v>
      </c>
      <c r="L13" s="34">
        <v>44</v>
      </c>
      <c r="M13" s="34"/>
      <c r="N13" s="34">
        <v>44</v>
      </c>
      <c r="P13" s="34">
        <v>10937149</v>
      </c>
      <c r="Q13" s="34"/>
      <c r="R13" s="34">
        <v>10937149000</v>
      </c>
      <c r="S13" s="34"/>
      <c r="T13" s="34">
        <v>10937149000</v>
      </c>
      <c r="V13" s="9"/>
      <c r="X13" s="9"/>
      <c r="Z13" s="9"/>
      <c r="AB13" s="9"/>
      <c r="AD13" s="34">
        <v>10937149</v>
      </c>
      <c r="AF13" s="9">
        <v>1000</v>
      </c>
      <c r="AH13" s="34">
        <v>10937149000</v>
      </c>
      <c r="AJ13" s="34">
        <v>10937149000</v>
      </c>
      <c r="AL13" s="10">
        <f t="shared" si="0"/>
        <v>0.1356826082027697</v>
      </c>
    </row>
    <row r="14" spans="1:38" ht="21.75" customHeight="1" x14ac:dyDescent="0.2">
      <c r="A14" s="54" t="s">
        <v>261</v>
      </c>
      <c r="B14" s="54"/>
      <c r="D14" s="8" t="s">
        <v>81</v>
      </c>
      <c r="F14" s="8" t="s">
        <v>266</v>
      </c>
      <c r="H14" s="34" t="s">
        <v>208</v>
      </c>
      <c r="I14" s="34"/>
      <c r="J14" s="34" t="s">
        <v>269</v>
      </c>
      <c r="L14" s="34">
        <v>44</v>
      </c>
      <c r="M14" s="34"/>
      <c r="N14" s="34">
        <v>44</v>
      </c>
      <c r="P14" s="34">
        <v>10000000</v>
      </c>
      <c r="Q14" s="34"/>
      <c r="R14" s="34">
        <v>10000000000</v>
      </c>
      <c r="S14" s="34"/>
      <c r="T14" s="34">
        <v>10000000000</v>
      </c>
      <c r="V14" s="9"/>
      <c r="X14" s="9"/>
      <c r="Z14" s="9"/>
      <c r="AB14" s="9"/>
      <c r="AD14" s="34">
        <v>10000000</v>
      </c>
      <c r="AF14" s="9">
        <v>1000</v>
      </c>
      <c r="AH14" s="34">
        <v>10000000000</v>
      </c>
      <c r="AJ14" s="34">
        <v>10000000000</v>
      </c>
      <c r="AL14" s="10">
        <f t="shared" si="0"/>
        <v>0.12405665151198882</v>
      </c>
    </row>
    <row r="15" spans="1:38" ht="21.75" customHeight="1" x14ac:dyDescent="0.2">
      <c r="A15" s="54" t="s">
        <v>262</v>
      </c>
      <c r="B15" s="54"/>
      <c r="D15" s="8" t="s">
        <v>81</v>
      </c>
      <c r="F15" s="8" t="s">
        <v>266</v>
      </c>
      <c r="H15" s="34" t="s">
        <v>270</v>
      </c>
      <c r="I15" s="34"/>
      <c r="J15" s="34" t="s">
        <v>271</v>
      </c>
      <c r="L15" s="34">
        <v>44</v>
      </c>
      <c r="M15" s="34"/>
      <c r="N15" s="34">
        <v>44</v>
      </c>
      <c r="P15" s="34">
        <v>10000000</v>
      </c>
      <c r="Q15" s="34"/>
      <c r="R15" s="34">
        <v>10000000000</v>
      </c>
      <c r="S15" s="34"/>
      <c r="T15" s="34">
        <v>10000000000</v>
      </c>
      <c r="V15" s="9"/>
      <c r="X15" s="9"/>
      <c r="Z15" s="9"/>
      <c r="AB15" s="9"/>
      <c r="AD15" s="34">
        <v>10000000</v>
      </c>
      <c r="AF15" s="9">
        <v>1000</v>
      </c>
      <c r="AH15" s="34">
        <v>10000000000</v>
      </c>
      <c r="AJ15" s="34">
        <v>10000000000</v>
      </c>
      <c r="AL15" s="10">
        <f t="shared" si="0"/>
        <v>0.12405665151198882</v>
      </c>
    </row>
    <row r="16" spans="1:38" ht="21.75" customHeight="1" x14ac:dyDescent="0.2">
      <c r="A16" s="54" t="s">
        <v>263</v>
      </c>
      <c r="B16" s="54"/>
      <c r="D16" s="8" t="s">
        <v>81</v>
      </c>
      <c r="F16" s="8" t="s">
        <v>266</v>
      </c>
      <c r="H16" s="34" t="s">
        <v>272</v>
      </c>
      <c r="I16" s="34"/>
      <c r="J16" s="34" t="s">
        <v>273</v>
      </c>
      <c r="L16" s="34">
        <v>43</v>
      </c>
      <c r="M16" s="34"/>
      <c r="N16" s="34">
        <v>43</v>
      </c>
      <c r="P16" s="34">
        <v>5053392</v>
      </c>
      <c r="Q16" s="34"/>
      <c r="R16" s="34">
        <v>5053392000</v>
      </c>
      <c r="S16" s="34"/>
      <c r="T16" s="34">
        <v>5053392000</v>
      </c>
      <c r="V16" s="9"/>
      <c r="X16" s="9"/>
      <c r="Z16" s="9"/>
      <c r="AB16" s="9"/>
      <c r="AD16" s="34">
        <v>5053392</v>
      </c>
      <c r="AF16" s="9">
        <v>1000</v>
      </c>
      <c r="AH16" s="34">
        <v>5053392000</v>
      </c>
      <c r="AJ16" s="34">
        <v>5053392000</v>
      </c>
      <c r="AL16" s="10">
        <f t="shared" si="0"/>
        <v>6.2690689029747226E-2</v>
      </c>
    </row>
    <row r="17" spans="1:38" ht="21.75" customHeight="1" x14ac:dyDescent="0.2">
      <c r="A17" s="54" t="s">
        <v>264</v>
      </c>
      <c r="B17" s="54"/>
      <c r="D17" s="8" t="s">
        <v>81</v>
      </c>
      <c r="F17" s="8" t="s">
        <v>266</v>
      </c>
      <c r="H17" s="34" t="s">
        <v>88</v>
      </c>
      <c r="I17" s="34"/>
      <c r="J17" s="34" t="s">
        <v>274</v>
      </c>
      <c r="L17" s="34">
        <v>44</v>
      </c>
      <c r="M17" s="34"/>
      <c r="N17" s="34">
        <v>44</v>
      </c>
      <c r="P17" s="34">
        <v>25000000</v>
      </c>
      <c r="Q17" s="34"/>
      <c r="R17" s="34">
        <v>25000000000</v>
      </c>
      <c r="S17" s="34"/>
      <c r="T17" s="34">
        <v>25000000000</v>
      </c>
      <c r="V17" s="9"/>
      <c r="X17" s="9"/>
      <c r="Z17" s="9"/>
      <c r="AB17" s="9"/>
      <c r="AD17" s="34">
        <v>25000000</v>
      </c>
      <c r="AF17" s="9">
        <v>1000</v>
      </c>
      <c r="AH17" s="34">
        <v>25000000000</v>
      </c>
      <c r="AJ17" s="34">
        <v>25000000000</v>
      </c>
      <c r="AL17" s="10">
        <f t="shared" si="0"/>
        <v>0.31014162877997203</v>
      </c>
    </row>
    <row r="18" spans="1:38" ht="21.75" customHeight="1" x14ac:dyDescent="0.2">
      <c r="A18" s="54" t="s">
        <v>265</v>
      </c>
      <c r="B18" s="54"/>
      <c r="D18" s="8" t="s">
        <v>81</v>
      </c>
      <c r="F18" s="8" t="s">
        <v>266</v>
      </c>
      <c r="H18" s="33" t="s">
        <v>275</v>
      </c>
      <c r="J18" s="33" t="s">
        <v>276</v>
      </c>
      <c r="L18" s="34">
        <v>44</v>
      </c>
      <c r="N18" s="34">
        <v>44</v>
      </c>
      <c r="P18" s="34">
        <v>1810943</v>
      </c>
      <c r="Q18" s="34"/>
      <c r="R18" s="34">
        <v>1810943000</v>
      </c>
      <c r="S18" s="34"/>
      <c r="T18" s="34">
        <v>1810943000</v>
      </c>
      <c r="V18" s="9"/>
      <c r="X18" s="9"/>
      <c r="Z18" s="9"/>
      <c r="AB18" s="9"/>
      <c r="AD18" s="34">
        <v>1810943</v>
      </c>
      <c r="AF18" s="9">
        <v>1000</v>
      </c>
      <c r="AH18" s="34">
        <v>1810943000</v>
      </c>
      <c r="AJ18" s="34">
        <v>1810943000</v>
      </c>
      <c r="AL18" s="10">
        <f t="shared" si="0"/>
        <v>2.2465952465907556E-2</v>
      </c>
    </row>
    <row r="19" spans="1:38" ht="21.75" customHeight="1" x14ac:dyDescent="0.2">
      <c r="A19" s="54" t="s">
        <v>277</v>
      </c>
      <c r="B19" s="54"/>
      <c r="D19" s="8" t="s">
        <v>81</v>
      </c>
      <c r="F19" s="8" t="s">
        <v>266</v>
      </c>
      <c r="H19" s="33" t="s">
        <v>279</v>
      </c>
      <c r="J19" s="33" t="s">
        <v>278</v>
      </c>
      <c r="L19" s="34">
        <v>44</v>
      </c>
      <c r="N19" s="34">
        <v>44</v>
      </c>
      <c r="P19" s="34"/>
      <c r="Q19" s="34"/>
      <c r="R19" s="34"/>
      <c r="S19" s="34"/>
      <c r="T19" s="34"/>
      <c r="V19" s="34">
        <v>4806850</v>
      </c>
      <c r="W19" s="34"/>
      <c r="X19" s="34">
        <v>4806850000</v>
      </c>
      <c r="Z19" s="9"/>
      <c r="AB19" s="9"/>
      <c r="AD19" s="34">
        <v>4806850</v>
      </c>
      <c r="AF19" s="9">
        <v>1000</v>
      </c>
      <c r="AH19" s="34">
        <v>4806850000</v>
      </c>
      <c r="AJ19" s="34">
        <v>4806850000</v>
      </c>
      <c r="AL19" s="10">
        <f t="shared" si="0"/>
        <v>5.9632171532040347E-2</v>
      </c>
    </row>
    <row r="20" spans="1:38" ht="21.75" customHeight="1" x14ac:dyDescent="0.2">
      <c r="A20" s="59" t="s">
        <v>65</v>
      </c>
      <c r="B20" s="59"/>
      <c r="D20" s="16"/>
      <c r="F20" s="16"/>
      <c r="H20" s="16"/>
      <c r="J20" s="16"/>
      <c r="L20" s="16"/>
      <c r="N20" s="16"/>
      <c r="P20" s="16">
        <f>SUM(P9:P19)</f>
        <v>75827637</v>
      </c>
      <c r="R20" s="16">
        <f>SUM(R9:R19)</f>
        <v>99234885755</v>
      </c>
      <c r="T20" s="16">
        <f>SUM(T9:T19)</f>
        <v>99782496070</v>
      </c>
      <c r="V20" s="16">
        <f>SUM(V9:V19)</f>
        <v>4906850</v>
      </c>
      <c r="X20" s="16">
        <f>SUM(X9:X19)</f>
        <v>90853612500</v>
      </c>
      <c r="Z20" s="16">
        <f>SUM(Z9:Z19)</f>
        <v>126153</v>
      </c>
      <c r="AB20" s="16">
        <f>SUM(AB9:AB19)</f>
        <v>109538086352</v>
      </c>
      <c r="AD20" s="16">
        <f>SUM(AD9:AD19)</f>
        <v>80608334</v>
      </c>
      <c r="AF20" s="16"/>
      <c r="AH20" s="16">
        <f>SUM(AH9:AH19)</f>
        <v>80608334000</v>
      </c>
      <c r="AJ20" s="16">
        <f>SUM(AJ9:AJ19)</f>
        <v>80608334000</v>
      </c>
      <c r="AL20" s="16">
        <f>SUM(AL9:AL19)</f>
        <v>1</v>
      </c>
    </row>
  </sheetData>
  <mergeCells count="23">
    <mergeCell ref="A11:B11"/>
    <mergeCell ref="A20:B20"/>
    <mergeCell ref="A19:B19"/>
    <mergeCell ref="A12:B12"/>
    <mergeCell ref="A13:B13"/>
    <mergeCell ref="A18:B18"/>
    <mergeCell ref="A14:B14"/>
    <mergeCell ref="A15:B15"/>
    <mergeCell ref="A16:B16"/>
    <mergeCell ref="A17:B17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9" scale="40" fitToHeight="0" orientation="landscape" r:id="rId1"/>
  <ignoredErrors>
    <ignoredError sqref="P20:T20 V20 X20 Z20 AB20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60" zoomScaleNormal="10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6.2851562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1.75" customHeight="1" x14ac:dyDescent="0.2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ht="14.45" customHeight="1" x14ac:dyDescent="0.2"/>
    <row r="5" spans="1:12" ht="14.45" customHeight="1" x14ac:dyDescent="0.2">
      <c r="A5" s="1" t="s">
        <v>90</v>
      </c>
      <c r="B5" s="49" t="s">
        <v>91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4.45" customHeight="1" x14ac:dyDescent="0.2">
      <c r="D6" s="2" t="s">
        <v>7</v>
      </c>
      <c r="F6" s="50" t="s">
        <v>8</v>
      </c>
      <c r="G6" s="50"/>
      <c r="H6" s="5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0" t="s">
        <v>92</v>
      </c>
      <c r="B8" s="50"/>
      <c r="D8" s="2" t="s">
        <v>93</v>
      </c>
      <c r="F8" s="2" t="s">
        <v>94</v>
      </c>
      <c r="H8" s="2" t="s">
        <v>95</v>
      </c>
      <c r="J8" s="2" t="s">
        <v>93</v>
      </c>
      <c r="L8" s="2" t="s">
        <v>18</v>
      </c>
    </row>
    <row r="9" spans="1:12" ht="21.75" customHeight="1" x14ac:dyDescent="0.2">
      <c r="A9" s="65" t="s">
        <v>142</v>
      </c>
      <c r="B9" s="65"/>
      <c r="D9" s="9">
        <v>10571109</v>
      </c>
      <c r="F9" s="9">
        <v>8460687503</v>
      </c>
      <c r="H9" s="9">
        <v>8468992600</v>
      </c>
      <c r="J9" s="9">
        <v>2266012</v>
      </c>
      <c r="L9" s="35">
        <f>J9/$J$13</f>
        <v>1.767306262748348E-4</v>
      </c>
    </row>
    <row r="10" spans="1:12" ht="21.75" customHeight="1" x14ac:dyDescent="0.2">
      <c r="A10" s="65" t="s">
        <v>280</v>
      </c>
      <c r="B10" s="65"/>
      <c r="D10" s="9">
        <v>2843167</v>
      </c>
      <c r="F10" s="9">
        <v>11651</v>
      </c>
      <c r="H10" s="9">
        <v>0</v>
      </c>
      <c r="J10" s="9">
        <v>2854818</v>
      </c>
      <c r="L10" s="35">
        <f t="shared" ref="L10:L12" si="0">J10/$J$13</f>
        <v>2.2265273663187634E-4</v>
      </c>
    </row>
    <row r="11" spans="1:12" ht="21.75" customHeight="1" x14ac:dyDescent="0.2">
      <c r="A11" s="54" t="s">
        <v>281</v>
      </c>
      <c r="B11" s="54"/>
      <c r="D11" s="9">
        <v>101877903264</v>
      </c>
      <c r="F11" s="9">
        <v>92341572694</v>
      </c>
      <c r="H11" s="9">
        <v>181405457176</v>
      </c>
      <c r="J11" s="9">
        <v>12814018782</v>
      </c>
      <c r="L11" s="35">
        <f t="shared" si="0"/>
        <v>0.99938992575518404</v>
      </c>
    </row>
    <row r="12" spans="1:12" ht="21.75" customHeight="1" x14ac:dyDescent="0.2">
      <c r="A12" s="54" t="s">
        <v>282</v>
      </c>
      <c r="B12" s="54"/>
      <c r="D12" s="9">
        <v>2723300</v>
      </c>
      <c r="F12" s="9">
        <v>11145</v>
      </c>
      <c r="H12" s="9">
        <v>33000</v>
      </c>
      <c r="J12" s="9">
        <v>2701445</v>
      </c>
      <c r="L12" s="35">
        <f t="shared" si="0"/>
        <v>2.1069088190928429E-4</v>
      </c>
    </row>
    <row r="13" spans="1:12" ht="21.75" customHeight="1" thickBot="1" x14ac:dyDescent="0.25">
      <c r="A13" s="59" t="s">
        <v>65</v>
      </c>
      <c r="B13" s="59"/>
      <c r="D13" s="16">
        <f>SUM(D9:D12)</f>
        <v>101894040840</v>
      </c>
      <c r="F13" s="16">
        <f>SUM(F9:F12)</f>
        <v>100802282993</v>
      </c>
      <c r="H13" s="16">
        <f>SUM(H9:H12)</f>
        <v>189874482776</v>
      </c>
      <c r="J13" s="16">
        <f>SUM(J9:J12)</f>
        <v>12821841057</v>
      </c>
      <c r="L13" s="16">
        <f>SUM(L9:L12)</f>
        <v>1</v>
      </c>
    </row>
  </sheetData>
  <mergeCells count="11">
    <mergeCell ref="A12:B12"/>
    <mergeCell ref="A13:B13"/>
    <mergeCell ref="A9:B9"/>
    <mergeCell ref="A10:B10"/>
    <mergeCell ref="A8:B8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4.45" customHeight="1" x14ac:dyDescent="0.2"/>
    <row r="5" spans="1:10" ht="29.1" customHeight="1" x14ac:dyDescent="0.2">
      <c r="A5" s="1" t="s">
        <v>97</v>
      </c>
      <c r="B5" s="49" t="s">
        <v>98</v>
      </c>
      <c r="C5" s="49"/>
      <c r="D5" s="49"/>
      <c r="E5" s="49"/>
      <c r="F5" s="49"/>
      <c r="G5" s="49"/>
      <c r="H5" s="49"/>
      <c r="I5" s="49"/>
      <c r="J5" s="49"/>
    </row>
    <row r="6" spans="1:10" ht="14.45" customHeight="1" x14ac:dyDescent="0.2"/>
    <row r="7" spans="1:10" ht="14.45" customHeight="1" x14ac:dyDescent="0.2">
      <c r="A7" s="50" t="s">
        <v>99</v>
      </c>
      <c r="B7" s="50"/>
      <c r="D7" s="2" t="s">
        <v>100</v>
      </c>
      <c r="F7" s="2" t="s">
        <v>93</v>
      </c>
      <c r="H7" s="2" t="s">
        <v>101</v>
      </c>
      <c r="J7" s="2" t="s">
        <v>102</v>
      </c>
    </row>
    <row r="8" spans="1:10" ht="21.75" customHeight="1" x14ac:dyDescent="0.2">
      <c r="A8" s="52" t="s">
        <v>103</v>
      </c>
      <c r="B8" s="52"/>
      <c r="D8" s="5" t="s">
        <v>104</v>
      </c>
      <c r="F8" s="22">
        <f>'درآمد سرمایه گذاری در سهام'!J100</f>
        <v>-127393348226</v>
      </c>
      <c r="H8" s="45">
        <f>F8/$F$13</f>
        <v>1.0493838147103365</v>
      </c>
      <c r="I8" s="46"/>
      <c r="J8" s="45">
        <f>F8/سهام!$Z$54</f>
        <v>-0.10498304217981365</v>
      </c>
    </row>
    <row r="9" spans="1:10" ht="21.75" customHeight="1" x14ac:dyDescent="0.2">
      <c r="A9" s="54" t="s">
        <v>285</v>
      </c>
      <c r="B9" s="54"/>
      <c r="D9" s="8" t="s">
        <v>105</v>
      </c>
      <c r="F9" s="9">
        <f>'درآمد سرمایه گذاری درسپرده کالا'!J10</f>
        <v>1525955513</v>
      </c>
      <c r="H9" s="47">
        <f t="shared" ref="H9:H12" si="0">F9/$F$13</f>
        <v>-1.2569832252696792E-2</v>
      </c>
      <c r="I9" s="46"/>
      <c r="J9" s="47">
        <f>F9/سهام!$Z$54</f>
        <v>1.2575181845570073E-3</v>
      </c>
    </row>
    <row r="10" spans="1:10" ht="21.75" customHeight="1" x14ac:dyDescent="0.2">
      <c r="A10" s="54" t="s">
        <v>106</v>
      </c>
      <c r="B10" s="54"/>
      <c r="D10" s="8" t="s">
        <v>107</v>
      </c>
      <c r="F10" s="9">
        <f>'درآمد سرمایه گذاری در اوراق به'!J27</f>
        <v>3981710018</v>
      </c>
      <c r="H10" s="47">
        <f t="shared" si="0"/>
        <v>-3.2798745821066622E-2</v>
      </c>
      <c r="I10" s="46"/>
      <c r="J10" s="47">
        <f>F10/سهام!$Z$54</f>
        <v>3.2812704633990264E-3</v>
      </c>
    </row>
    <row r="11" spans="1:10" ht="21.75" customHeight="1" x14ac:dyDescent="0.2">
      <c r="A11" s="54" t="s">
        <v>108</v>
      </c>
      <c r="B11" s="54"/>
      <c r="D11" s="8" t="s">
        <v>109</v>
      </c>
      <c r="F11" s="9">
        <f>'درآمد سپرده بانکی'!D12</f>
        <v>11546732</v>
      </c>
      <c r="H11" s="47">
        <f t="shared" si="0"/>
        <v>-9.5114492572265526E-5</v>
      </c>
      <c r="I11" s="46"/>
      <c r="J11" s="47">
        <f>F11/سهام!$Z$54</f>
        <v>9.5154972333759651E-6</v>
      </c>
    </row>
    <row r="12" spans="1:10" ht="21.75" customHeight="1" x14ac:dyDescent="0.2">
      <c r="A12" s="57" t="s">
        <v>110</v>
      </c>
      <c r="B12" s="57"/>
      <c r="D12" s="11" t="s">
        <v>111</v>
      </c>
      <c r="F12" s="13">
        <f>'سایر درآمدها'!D11</f>
        <v>475895929</v>
      </c>
      <c r="H12" s="47">
        <f t="shared" si="0"/>
        <v>-3.9201221440007357E-3</v>
      </c>
      <c r="I12" s="46"/>
      <c r="J12" s="47">
        <f>F12/سهام!$Z$54</f>
        <v>3.9217905081493059E-4</v>
      </c>
    </row>
    <row r="13" spans="1:10" ht="21.75" customHeight="1" x14ac:dyDescent="0.2">
      <c r="A13" s="59" t="s">
        <v>65</v>
      </c>
      <c r="B13" s="59"/>
      <c r="D13" s="16"/>
      <c r="F13" s="27">
        <f>SUM(F8:F12)</f>
        <v>-121398240034</v>
      </c>
      <c r="H13" s="40">
        <f>SUM(H8:H12)</f>
        <v>1</v>
      </c>
      <c r="I13" s="46"/>
      <c r="J13" s="36">
        <f>SUM(J8:J12)</f>
        <v>-0.1000425589838093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01"/>
  <sheetViews>
    <sheetView rightToLeft="1" view="pageBreakPreview" zoomScale="60" zoomScaleNormal="10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9.140625" bestFit="1" customWidth="1"/>
    <col min="7" max="7" width="1.28515625" customWidth="1"/>
    <col min="8" max="8" width="16.85546875" bestFit="1" customWidth="1"/>
    <col min="9" max="9" width="1.28515625" customWidth="1"/>
    <col min="10" max="10" width="19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7.5703125" customWidth="1"/>
    <col min="18" max="18" width="1.28515625" customWidth="1"/>
    <col min="19" max="19" width="17.7109375" bestFit="1" customWidth="1"/>
    <col min="20" max="20" width="1.28515625" customWidth="1"/>
    <col min="21" max="21" width="18.2851562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23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3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ht="14.45" customHeight="1" x14ac:dyDescent="0.2"/>
    <row r="5" spans="1:23" ht="14.45" customHeight="1" x14ac:dyDescent="0.2">
      <c r="A5" s="1" t="s">
        <v>112</v>
      </c>
      <c r="B5" s="49" t="s">
        <v>113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</row>
    <row r="6" spans="1:23" ht="14.45" customHeight="1" x14ac:dyDescent="0.2">
      <c r="D6" s="50" t="s">
        <v>114</v>
      </c>
      <c r="E6" s="50"/>
      <c r="F6" s="50"/>
      <c r="G6" s="50"/>
      <c r="H6" s="50"/>
      <c r="I6" s="50"/>
      <c r="J6" s="50"/>
      <c r="K6" s="50"/>
      <c r="L6" s="50"/>
      <c r="N6" s="50" t="s">
        <v>115</v>
      </c>
      <c r="O6" s="50"/>
      <c r="P6" s="50"/>
      <c r="Q6" s="50"/>
      <c r="R6" s="50"/>
      <c r="S6" s="50"/>
      <c r="T6" s="50"/>
      <c r="U6" s="50"/>
      <c r="V6" s="50"/>
      <c r="W6" s="50"/>
    </row>
    <row r="7" spans="1:23" ht="14.45" customHeight="1" x14ac:dyDescent="0.2">
      <c r="D7" s="3"/>
      <c r="E7" s="3"/>
      <c r="F7" s="3"/>
      <c r="G7" s="3"/>
      <c r="H7" s="3"/>
      <c r="I7" s="3"/>
      <c r="J7" s="51" t="s">
        <v>65</v>
      </c>
      <c r="K7" s="51"/>
      <c r="L7" s="51"/>
      <c r="N7" s="3"/>
      <c r="O7" s="3"/>
      <c r="P7" s="3"/>
      <c r="Q7" s="3"/>
      <c r="R7" s="3"/>
      <c r="S7" s="3"/>
      <c r="T7" s="3"/>
      <c r="U7" s="51" t="s">
        <v>65</v>
      </c>
      <c r="V7" s="51"/>
      <c r="W7" s="51"/>
    </row>
    <row r="8" spans="1:23" ht="14.45" customHeight="1" x14ac:dyDescent="0.2">
      <c r="A8" s="50" t="s">
        <v>116</v>
      </c>
      <c r="B8" s="50"/>
      <c r="D8" s="2" t="s">
        <v>117</v>
      </c>
      <c r="F8" s="2" t="s">
        <v>118</v>
      </c>
      <c r="H8" s="2" t="s">
        <v>119</v>
      </c>
      <c r="J8" s="4" t="s">
        <v>93</v>
      </c>
      <c r="K8" s="3"/>
      <c r="L8" s="4" t="s">
        <v>101</v>
      </c>
      <c r="N8" s="2" t="s">
        <v>117</v>
      </c>
      <c r="P8" s="50" t="s">
        <v>118</v>
      </c>
      <c r="Q8" s="50"/>
      <c r="S8" s="2" t="s">
        <v>119</v>
      </c>
      <c r="U8" s="4" t="s">
        <v>93</v>
      </c>
      <c r="V8" s="3"/>
      <c r="W8" s="4" t="s">
        <v>101</v>
      </c>
    </row>
    <row r="9" spans="1:23" ht="21.75" customHeight="1" x14ac:dyDescent="0.2">
      <c r="A9" s="52" t="s">
        <v>34</v>
      </c>
      <c r="B9" s="52"/>
      <c r="D9" s="6">
        <v>0</v>
      </c>
      <c r="F9" s="6">
        <v>0</v>
      </c>
      <c r="H9" s="22">
        <v>10280476780</v>
      </c>
      <c r="J9" s="22">
        <v>10280476780</v>
      </c>
      <c r="L9" s="37">
        <v>-5.96</v>
      </c>
      <c r="N9" s="22">
        <v>5700000000</v>
      </c>
      <c r="P9" s="66">
        <v>0</v>
      </c>
      <c r="Q9" s="66"/>
      <c r="S9" s="22">
        <v>15118814958</v>
      </c>
      <c r="U9" s="22">
        <v>20818814958</v>
      </c>
      <c r="W9" s="37">
        <v>6.78</v>
      </c>
    </row>
    <row r="10" spans="1:23" ht="21.75" customHeight="1" x14ac:dyDescent="0.2">
      <c r="A10" s="54" t="s">
        <v>19</v>
      </c>
      <c r="B10" s="54"/>
      <c r="D10" s="9">
        <v>0</v>
      </c>
      <c r="F10" s="24">
        <v>-80099763</v>
      </c>
      <c r="H10" s="24">
        <v>331123913</v>
      </c>
      <c r="J10" s="24">
        <v>251024150</v>
      </c>
      <c r="L10" s="38">
        <v>-0.15</v>
      </c>
      <c r="N10" s="24">
        <v>540000000</v>
      </c>
      <c r="P10" s="55">
        <v>91515311</v>
      </c>
      <c r="Q10" s="55"/>
      <c r="S10" s="24">
        <v>253224951</v>
      </c>
      <c r="U10" s="24">
        <v>884740262</v>
      </c>
      <c r="W10" s="38">
        <v>0.28999999999999998</v>
      </c>
    </row>
    <row r="11" spans="1:23" ht="21.75" customHeight="1" x14ac:dyDescent="0.2">
      <c r="A11" s="54" t="s">
        <v>44</v>
      </c>
      <c r="B11" s="54"/>
      <c r="D11" s="9">
        <v>0</v>
      </c>
      <c r="F11" s="9">
        <v>0</v>
      </c>
      <c r="H11" s="24">
        <v>5655658119</v>
      </c>
      <c r="J11" s="24">
        <v>5655658119</v>
      </c>
      <c r="L11" s="38">
        <v>-3.28</v>
      </c>
      <c r="N11" s="9">
        <v>0</v>
      </c>
      <c r="P11" s="56">
        <v>0</v>
      </c>
      <c r="Q11" s="56"/>
      <c r="S11" s="24">
        <v>5655658119</v>
      </c>
      <c r="U11" s="24">
        <v>5655658119</v>
      </c>
      <c r="W11" s="38">
        <v>1.84</v>
      </c>
    </row>
    <row r="12" spans="1:23" ht="21.75" customHeight="1" x14ac:dyDescent="0.2">
      <c r="A12" s="54" t="s">
        <v>52</v>
      </c>
      <c r="B12" s="54"/>
      <c r="D12" s="9">
        <v>0</v>
      </c>
      <c r="F12" s="24">
        <v>-5661000839</v>
      </c>
      <c r="H12" s="24">
        <v>-1695140305</v>
      </c>
      <c r="J12" s="24">
        <v>-7356141144</v>
      </c>
      <c r="L12" s="38">
        <v>4.2699999999999996</v>
      </c>
      <c r="N12" s="24">
        <v>4180000000</v>
      </c>
      <c r="P12" s="55">
        <v>-2163509930</v>
      </c>
      <c r="Q12" s="55"/>
      <c r="S12" s="24">
        <v>-1695140305</v>
      </c>
      <c r="U12" s="24">
        <v>321349765</v>
      </c>
      <c r="W12" s="38">
        <v>0.1</v>
      </c>
    </row>
    <row r="13" spans="1:23" ht="21.75" customHeight="1" x14ac:dyDescent="0.2">
      <c r="A13" s="54" t="s">
        <v>45</v>
      </c>
      <c r="B13" s="54"/>
      <c r="D13" s="9">
        <v>0</v>
      </c>
      <c r="F13" s="9">
        <v>0</v>
      </c>
      <c r="H13" s="24">
        <v>4167730124</v>
      </c>
      <c r="J13" s="24">
        <v>4167730124</v>
      </c>
      <c r="L13" s="38">
        <v>-2.42</v>
      </c>
      <c r="N13" s="24">
        <v>5700000000</v>
      </c>
      <c r="P13" s="56">
        <v>0</v>
      </c>
      <c r="Q13" s="56"/>
      <c r="S13" s="24">
        <v>4167730124</v>
      </c>
      <c r="U13" s="24">
        <v>9867730124</v>
      </c>
      <c r="W13" s="38">
        <v>3.21</v>
      </c>
    </row>
    <row r="14" spans="1:23" ht="21.75" customHeight="1" x14ac:dyDescent="0.2">
      <c r="A14" s="54" t="s">
        <v>28</v>
      </c>
      <c r="B14" s="54"/>
      <c r="D14" s="9">
        <v>0</v>
      </c>
      <c r="F14" s="9">
        <v>0</v>
      </c>
      <c r="H14" s="24">
        <v>3107874868</v>
      </c>
      <c r="J14" s="24">
        <v>3107874868</v>
      </c>
      <c r="L14" s="38">
        <v>-1.8</v>
      </c>
      <c r="N14" s="9">
        <v>0</v>
      </c>
      <c r="P14" s="56">
        <v>0</v>
      </c>
      <c r="Q14" s="56"/>
      <c r="S14" s="24">
        <v>11407244787</v>
      </c>
      <c r="U14" s="24">
        <v>11407244787</v>
      </c>
      <c r="W14" s="38">
        <v>3.71</v>
      </c>
    </row>
    <row r="15" spans="1:23" ht="21.75" customHeight="1" x14ac:dyDescent="0.2">
      <c r="A15" s="54" t="s">
        <v>29</v>
      </c>
      <c r="B15" s="54"/>
      <c r="D15" s="9">
        <v>0</v>
      </c>
      <c r="F15" s="9">
        <v>0</v>
      </c>
      <c r="H15" s="24">
        <v>1334707440</v>
      </c>
      <c r="J15" s="24">
        <v>1334707440</v>
      </c>
      <c r="L15" s="38">
        <v>-0.77</v>
      </c>
      <c r="N15" s="24">
        <v>325000000</v>
      </c>
      <c r="P15" s="56">
        <v>0</v>
      </c>
      <c r="Q15" s="56"/>
      <c r="S15" s="24">
        <v>1303323132</v>
      </c>
      <c r="U15" s="24">
        <v>1628323132</v>
      </c>
      <c r="W15" s="38">
        <v>0.53</v>
      </c>
    </row>
    <row r="16" spans="1:23" ht="21.75" customHeight="1" x14ac:dyDescent="0.2">
      <c r="A16" s="54" t="s">
        <v>26</v>
      </c>
      <c r="B16" s="54"/>
      <c r="D16" s="9">
        <v>0</v>
      </c>
      <c r="F16" s="9">
        <v>0</v>
      </c>
      <c r="H16" s="24">
        <v>-8931373794</v>
      </c>
      <c r="J16" s="24">
        <v>-8931373794</v>
      </c>
      <c r="L16" s="38">
        <v>5.18</v>
      </c>
      <c r="N16" s="24">
        <v>1232500000</v>
      </c>
      <c r="P16" s="56">
        <v>0</v>
      </c>
      <c r="Q16" s="56"/>
      <c r="S16" s="24">
        <v>-20622277640</v>
      </c>
      <c r="U16" s="24">
        <v>-19389777640</v>
      </c>
      <c r="W16" s="38">
        <v>-6.31</v>
      </c>
    </row>
    <row r="17" spans="1:23" ht="21.75" customHeight="1" x14ac:dyDescent="0.2">
      <c r="A17" s="54" t="s">
        <v>22</v>
      </c>
      <c r="B17" s="54"/>
      <c r="D17" s="9">
        <v>0</v>
      </c>
      <c r="F17" s="9">
        <v>0</v>
      </c>
      <c r="H17" s="24">
        <v>39436500</v>
      </c>
      <c r="J17" s="24">
        <v>39436500</v>
      </c>
      <c r="L17" s="38">
        <v>-0.02</v>
      </c>
      <c r="N17" s="9">
        <v>0</v>
      </c>
      <c r="P17" s="56">
        <v>0</v>
      </c>
      <c r="Q17" s="56"/>
      <c r="S17" s="24">
        <v>39436500</v>
      </c>
      <c r="U17" s="24">
        <v>39436500</v>
      </c>
      <c r="W17" s="38">
        <v>0.01</v>
      </c>
    </row>
    <row r="18" spans="1:23" ht="21.75" customHeight="1" x14ac:dyDescent="0.2">
      <c r="A18" s="54" t="s">
        <v>20</v>
      </c>
      <c r="B18" s="54"/>
      <c r="D18" s="9">
        <v>0</v>
      </c>
      <c r="F18" s="24">
        <v>-7524040970</v>
      </c>
      <c r="H18" s="24">
        <v>62567539</v>
      </c>
      <c r="J18" s="24">
        <v>-7461473431</v>
      </c>
      <c r="L18" s="38">
        <v>4.33</v>
      </c>
      <c r="N18" s="24">
        <v>475200000</v>
      </c>
      <c r="P18" s="55">
        <v>-2069610963</v>
      </c>
      <c r="Q18" s="55"/>
      <c r="S18" s="24">
        <v>2788471441</v>
      </c>
      <c r="U18" s="24">
        <v>1194060478</v>
      </c>
      <c r="W18" s="38">
        <v>0.39</v>
      </c>
    </row>
    <row r="19" spans="1:23" ht="21.75" customHeight="1" x14ac:dyDescent="0.2">
      <c r="A19" s="54" t="s">
        <v>32</v>
      </c>
      <c r="B19" s="54"/>
      <c r="D19" s="9">
        <v>0</v>
      </c>
      <c r="F19" s="9">
        <v>0</v>
      </c>
      <c r="H19" s="24">
        <v>-136208094</v>
      </c>
      <c r="J19" s="24">
        <v>-136208094</v>
      </c>
      <c r="L19" s="38">
        <v>0.08</v>
      </c>
      <c r="N19" s="9">
        <v>0</v>
      </c>
      <c r="P19" s="56">
        <v>0</v>
      </c>
      <c r="Q19" s="56"/>
      <c r="S19" s="24">
        <v>830690395</v>
      </c>
      <c r="U19" s="24">
        <v>830690395</v>
      </c>
      <c r="W19" s="38">
        <v>0.27</v>
      </c>
    </row>
    <row r="20" spans="1:23" ht="21.75" customHeight="1" x14ac:dyDescent="0.2">
      <c r="A20" s="54" t="s">
        <v>54</v>
      </c>
      <c r="B20" s="54"/>
      <c r="D20" s="9">
        <v>0</v>
      </c>
      <c r="F20" s="24">
        <v>-2099323514</v>
      </c>
      <c r="H20" s="24">
        <v>1233147337</v>
      </c>
      <c r="J20" s="24">
        <v>-866176177</v>
      </c>
      <c r="L20" s="38">
        <v>0.5</v>
      </c>
      <c r="N20" s="24">
        <v>4000000000</v>
      </c>
      <c r="P20" s="55">
        <v>3720401614</v>
      </c>
      <c r="Q20" s="55"/>
      <c r="S20" s="24">
        <v>1189343689</v>
      </c>
      <c r="U20" s="24">
        <v>8909745303</v>
      </c>
      <c r="W20" s="38">
        <v>2.9</v>
      </c>
    </row>
    <row r="21" spans="1:23" ht="21.75" customHeight="1" x14ac:dyDescent="0.2">
      <c r="A21" s="54" t="s">
        <v>24</v>
      </c>
      <c r="B21" s="54"/>
      <c r="D21" s="9">
        <v>0</v>
      </c>
      <c r="F21" s="9">
        <v>0</v>
      </c>
      <c r="H21" s="24">
        <v>9497892839</v>
      </c>
      <c r="J21" s="24">
        <v>9497892839</v>
      </c>
      <c r="L21" s="38">
        <v>-5.51</v>
      </c>
      <c r="N21" s="9">
        <v>0</v>
      </c>
      <c r="P21" s="56">
        <v>0</v>
      </c>
      <c r="Q21" s="56"/>
      <c r="S21" s="24">
        <v>19957912187</v>
      </c>
      <c r="U21" s="24">
        <v>19957912187</v>
      </c>
      <c r="W21" s="38">
        <v>6.5</v>
      </c>
    </row>
    <row r="22" spans="1:23" ht="21.75" customHeight="1" x14ac:dyDescent="0.2">
      <c r="A22" s="54" t="s">
        <v>27</v>
      </c>
      <c r="B22" s="54"/>
      <c r="D22" s="9">
        <v>0</v>
      </c>
      <c r="F22" s="9">
        <v>0</v>
      </c>
      <c r="H22" s="24">
        <v>4545393519</v>
      </c>
      <c r="J22" s="24">
        <v>4545393519</v>
      </c>
      <c r="L22" s="38">
        <v>-2.64</v>
      </c>
      <c r="N22" s="24">
        <v>2047600000</v>
      </c>
      <c r="P22" s="56">
        <v>0</v>
      </c>
      <c r="Q22" s="56"/>
      <c r="S22" s="24">
        <v>619387681</v>
      </c>
      <c r="U22" s="24">
        <v>2666987681</v>
      </c>
      <c r="W22" s="38">
        <v>0.87</v>
      </c>
    </row>
    <row r="23" spans="1:23" ht="21.75" customHeight="1" x14ac:dyDescent="0.2">
      <c r="A23" s="54" t="s">
        <v>22</v>
      </c>
      <c r="B23" s="54"/>
      <c r="D23" s="9">
        <v>0</v>
      </c>
      <c r="F23" s="9">
        <v>0</v>
      </c>
      <c r="H23" s="24">
        <v>297500</v>
      </c>
      <c r="J23" s="24">
        <v>297500</v>
      </c>
      <c r="L23" s="38">
        <v>0</v>
      </c>
      <c r="N23" s="9">
        <v>0</v>
      </c>
      <c r="P23" s="56">
        <v>0</v>
      </c>
      <c r="Q23" s="56"/>
      <c r="S23" s="24">
        <v>297500</v>
      </c>
      <c r="U23" s="24">
        <v>297500</v>
      </c>
      <c r="W23" s="10">
        <v>0</v>
      </c>
    </row>
    <row r="24" spans="1:23" ht="21.75" customHeight="1" x14ac:dyDescent="0.2">
      <c r="A24" s="54" t="s">
        <v>36</v>
      </c>
      <c r="B24" s="54"/>
      <c r="D24" s="9">
        <v>0</v>
      </c>
      <c r="F24" s="24">
        <v>63096397</v>
      </c>
      <c r="H24" s="24">
        <v>724075255</v>
      </c>
      <c r="J24" s="24">
        <v>787171652</v>
      </c>
      <c r="L24" s="38">
        <v>-0.46</v>
      </c>
      <c r="N24" s="24">
        <v>5500000000</v>
      </c>
      <c r="P24" s="55">
        <v>4360256755</v>
      </c>
      <c r="Q24" s="55"/>
      <c r="S24" s="24">
        <v>1130874444</v>
      </c>
      <c r="U24" s="24">
        <v>10991131199</v>
      </c>
      <c r="W24" s="38">
        <v>3.58</v>
      </c>
    </row>
    <row r="25" spans="1:23" ht="21.75" customHeight="1" x14ac:dyDescent="0.2">
      <c r="A25" s="54" t="s">
        <v>42</v>
      </c>
      <c r="B25" s="54"/>
      <c r="D25" s="9">
        <v>0</v>
      </c>
      <c r="F25" s="9">
        <v>0</v>
      </c>
      <c r="H25" s="24">
        <v>-754727616</v>
      </c>
      <c r="J25" s="24">
        <v>-754727616</v>
      </c>
      <c r="L25" s="38">
        <v>0.44</v>
      </c>
      <c r="N25" s="24">
        <v>1337000000</v>
      </c>
      <c r="P25" s="56">
        <v>0</v>
      </c>
      <c r="Q25" s="56"/>
      <c r="S25" s="24">
        <v>-4609012176</v>
      </c>
      <c r="U25" s="24">
        <v>-3272012176</v>
      </c>
      <c r="W25" s="38">
        <v>-1.07</v>
      </c>
    </row>
    <row r="26" spans="1:23" ht="21.75" customHeight="1" x14ac:dyDescent="0.2">
      <c r="A26" s="54" t="s">
        <v>53</v>
      </c>
      <c r="B26" s="54"/>
      <c r="D26" s="9">
        <v>0</v>
      </c>
      <c r="F26" s="24">
        <v>-34481727202</v>
      </c>
      <c r="H26" s="24">
        <v>19655323214</v>
      </c>
      <c r="J26" s="24">
        <v>-14826403988</v>
      </c>
      <c r="L26" s="38">
        <v>8.6</v>
      </c>
      <c r="N26" s="24">
        <v>1110000000</v>
      </c>
      <c r="P26" s="55">
        <v>18329744213</v>
      </c>
      <c r="Q26" s="55"/>
      <c r="S26" s="24">
        <v>28366204758</v>
      </c>
      <c r="U26" s="24">
        <v>47805948971</v>
      </c>
      <c r="W26" s="38">
        <v>15.56</v>
      </c>
    </row>
    <row r="27" spans="1:23" ht="21.75" customHeight="1" x14ac:dyDescent="0.2">
      <c r="A27" s="54" t="s">
        <v>49</v>
      </c>
      <c r="B27" s="54"/>
      <c r="D27" s="9">
        <v>0</v>
      </c>
      <c r="F27" s="24">
        <v>5130532034</v>
      </c>
      <c r="H27" s="9">
        <v>0</v>
      </c>
      <c r="J27" s="24">
        <v>5130532034</v>
      </c>
      <c r="L27" s="38">
        <v>-2.98</v>
      </c>
      <c r="N27" s="24">
        <v>4350000000</v>
      </c>
      <c r="P27" s="55">
        <v>11125731189</v>
      </c>
      <c r="Q27" s="55"/>
      <c r="S27" s="24">
        <v>1411722347</v>
      </c>
      <c r="U27" s="24">
        <v>16887453536</v>
      </c>
      <c r="W27" s="38">
        <v>5.5</v>
      </c>
    </row>
    <row r="28" spans="1:23" ht="21.75" customHeight="1" x14ac:dyDescent="0.2">
      <c r="A28" s="54" t="s">
        <v>120</v>
      </c>
      <c r="B28" s="54"/>
      <c r="D28" s="9">
        <v>0</v>
      </c>
      <c r="F28" s="9">
        <v>0</v>
      </c>
      <c r="H28" s="9">
        <v>0</v>
      </c>
      <c r="J28" s="9">
        <v>0</v>
      </c>
      <c r="L28" s="10">
        <v>0</v>
      </c>
      <c r="N28" s="9">
        <v>0</v>
      </c>
      <c r="P28" s="56">
        <v>0</v>
      </c>
      <c r="Q28" s="56"/>
      <c r="S28" s="24">
        <v>-394619707</v>
      </c>
      <c r="U28" s="24">
        <v>-394619707</v>
      </c>
      <c r="W28" s="38">
        <v>-0.13</v>
      </c>
    </row>
    <row r="29" spans="1:23" ht="21.75" customHeight="1" x14ac:dyDescent="0.2">
      <c r="A29" s="54" t="s">
        <v>121</v>
      </c>
      <c r="B29" s="54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56">
        <v>0</v>
      </c>
      <c r="Q29" s="56"/>
      <c r="S29" s="24">
        <v>-15071776</v>
      </c>
      <c r="U29" s="24">
        <v>-15071776</v>
      </c>
      <c r="W29" s="10">
        <v>0</v>
      </c>
    </row>
    <row r="30" spans="1:23" ht="21.75" customHeight="1" x14ac:dyDescent="0.2">
      <c r="A30" s="54" t="s">
        <v>122</v>
      </c>
      <c r="B30" s="54"/>
      <c r="D30" s="9">
        <v>0</v>
      </c>
      <c r="F30" s="9">
        <v>0</v>
      </c>
      <c r="H30" s="9">
        <v>0</v>
      </c>
      <c r="J30" s="9">
        <v>0</v>
      </c>
      <c r="L30" s="10">
        <v>0</v>
      </c>
      <c r="N30" s="9">
        <v>0</v>
      </c>
      <c r="P30" s="56">
        <v>0</v>
      </c>
      <c r="Q30" s="56"/>
      <c r="S30" s="24">
        <v>-576207320</v>
      </c>
      <c r="U30" s="24">
        <v>-576207320</v>
      </c>
      <c r="W30" s="38">
        <v>-0.19</v>
      </c>
    </row>
    <row r="31" spans="1:23" ht="21.75" customHeight="1" x14ac:dyDescent="0.2">
      <c r="A31" s="54" t="s">
        <v>123</v>
      </c>
      <c r="B31" s="54"/>
      <c r="D31" s="9">
        <v>0</v>
      </c>
      <c r="F31" s="9">
        <v>0</v>
      </c>
      <c r="H31" s="9">
        <v>0</v>
      </c>
      <c r="J31" s="9">
        <v>0</v>
      </c>
      <c r="L31" s="10">
        <v>0</v>
      </c>
      <c r="N31" s="24">
        <v>800000000</v>
      </c>
      <c r="P31" s="56">
        <v>0</v>
      </c>
      <c r="Q31" s="56"/>
      <c r="S31" s="24">
        <v>5694301200</v>
      </c>
      <c r="U31" s="24">
        <v>6494301200</v>
      </c>
      <c r="W31" s="38">
        <v>2.11</v>
      </c>
    </row>
    <row r="32" spans="1:23" ht="21.75" customHeight="1" x14ac:dyDescent="0.2">
      <c r="A32" s="54" t="s">
        <v>124</v>
      </c>
      <c r="B32" s="54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56">
        <v>0</v>
      </c>
      <c r="Q32" s="56"/>
      <c r="S32" s="24">
        <v>13876816</v>
      </c>
      <c r="U32" s="24">
        <v>13876816</v>
      </c>
      <c r="W32" s="10">
        <v>0</v>
      </c>
    </row>
    <row r="33" spans="1:23" ht="21.75" customHeight="1" x14ac:dyDescent="0.2">
      <c r="A33" s="54" t="s">
        <v>125</v>
      </c>
      <c r="B33" s="54"/>
      <c r="D33" s="9">
        <v>0</v>
      </c>
      <c r="F33" s="9">
        <v>0</v>
      </c>
      <c r="H33" s="9">
        <v>0</v>
      </c>
      <c r="J33" s="9">
        <v>0</v>
      </c>
      <c r="L33" s="10">
        <v>0</v>
      </c>
      <c r="N33" s="9">
        <v>0</v>
      </c>
      <c r="P33" s="56">
        <v>0</v>
      </c>
      <c r="Q33" s="56"/>
      <c r="S33" s="24">
        <v>-159047974</v>
      </c>
      <c r="U33" s="24">
        <v>-159047974</v>
      </c>
      <c r="W33" s="38">
        <v>-0.05</v>
      </c>
    </row>
    <row r="34" spans="1:23" ht="21.75" customHeight="1" x14ac:dyDescent="0.2">
      <c r="A34" s="54" t="s">
        <v>60</v>
      </c>
      <c r="B34" s="54"/>
      <c r="D34" s="9">
        <v>0</v>
      </c>
      <c r="F34" s="24">
        <v>-2621733784</v>
      </c>
      <c r="H34" s="9">
        <v>0</v>
      </c>
      <c r="J34" s="24">
        <v>-2621733784</v>
      </c>
      <c r="L34" s="38">
        <v>1.52</v>
      </c>
      <c r="N34" s="24">
        <v>836000000</v>
      </c>
      <c r="P34" s="55">
        <v>-2621733784</v>
      </c>
      <c r="Q34" s="55"/>
      <c r="S34" s="24">
        <v>748797996</v>
      </c>
      <c r="U34" s="24">
        <v>-1036935788</v>
      </c>
      <c r="W34" s="38">
        <v>-0.34</v>
      </c>
    </row>
    <row r="35" spans="1:23" ht="21.75" customHeight="1" x14ac:dyDescent="0.2">
      <c r="A35" s="54" t="s">
        <v>126</v>
      </c>
      <c r="B35" s="54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56">
        <v>0</v>
      </c>
      <c r="Q35" s="56"/>
      <c r="S35" s="24">
        <v>75425466</v>
      </c>
      <c r="U35" s="24">
        <v>75425466</v>
      </c>
      <c r="W35" s="38">
        <v>0.02</v>
      </c>
    </row>
    <row r="36" spans="1:23" ht="21.75" customHeight="1" x14ac:dyDescent="0.2">
      <c r="A36" s="54" t="s">
        <v>127</v>
      </c>
      <c r="B36" s="54"/>
      <c r="D36" s="9">
        <v>0</v>
      </c>
      <c r="F36" s="9">
        <v>0</v>
      </c>
      <c r="H36" s="9">
        <v>0</v>
      </c>
      <c r="J36" s="9">
        <v>0</v>
      </c>
      <c r="L36" s="10">
        <v>0</v>
      </c>
      <c r="N36" s="24">
        <v>385000000</v>
      </c>
      <c r="P36" s="56">
        <v>0</v>
      </c>
      <c r="Q36" s="56"/>
      <c r="S36" s="24">
        <v>-6531361329</v>
      </c>
      <c r="U36" s="24">
        <v>-6146361329</v>
      </c>
      <c r="W36" s="38">
        <v>-2</v>
      </c>
    </row>
    <row r="37" spans="1:23" ht="21.75" customHeight="1" x14ac:dyDescent="0.2">
      <c r="A37" s="54" t="s">
        <v>128</v>
      </c>
      <c r="B37" s="54"/>
      <c r="D37" s="9">
        <v>0</v>
      </c>
      <c r="F37" s="9">
        <v>0</v>
      </c>
      <c r="H37" s="9">
        <v>0</v>
      </c>
      <c r="J37" s="9">
        <v>0</v>
      </c>
      <c r="L37" s="10">
        <v>0</v>
      </c>
      <c r="N37" s="9">
        <v>0</v>
      </c>
      <c r="P37" s="56">
        <v>0</v>
      </c>
      <c r="Q37" s="56"/>
      <c r="S37" s="24">
        <v>-1640117</v>
      </c>
      <c r="U37" s="24">
        <v>-1640117</v>
      </c>
      <c r="W37" s="10">
        <v>0</v>
      </c>
    </row>
    <row r="38" spans="1:23" ht="21.75" customHeight="1" x14ac:dyDescent="0.2">
      <c r="A38" s="54" t="s">
        <v>129</v>
      </c>
      <c r="B38" s="54"/>
      <c r="D38" s="9">
        <v>0</v>
      </c>
      <c r="F38" s="9">
        <v>0</v>
      </c>
      <c r="H38" s="9">
        <v>0</v>
      </c>
      <c r="J38" s="9">
        <v>0</v>
      </c>
      <c r="L38" s="10">
        <v>0</v>
      </c>
      <c r="N38" s="9">
        <v>0</v>
      </c>
      <c r="P38" s="56">
        <v>0</v>
      </c>
      <c r="Q38" s="56"/>
      <c r="S38" s="24">
        <v>1134993610</v>
      </c>
      <c r="U38" s="24">
        <v>1134993610</v>
      </c>
      <c r="W38" s="38">
        <v>0.37</v>
      </c>
    </row>
    <row r="39" spans="1:23" ht="21.75" customHeight="1" x14ac:dyDescent="0.2">
      <c r="A39" s="54" t="s">
        <v>130</v>
      </c>
      <c r="B39" s="54"/>
      <c r="D39" s="9">
        <v>0</v>
      </c>
      <c r="F39" s="9">
        <v>0</v>
      </c>
      <c r="H39" s="9">
        <v>0</v>
      </c>
      <c r="J39" s="9">
        <v>0</v>
      </c>
      <c r="L39" s="10">
        <v>0</v>
      </c>
      <c r="N39" s="24">
        <v>155000000</v>
      </c>
      <c r="P39" s="56">
        <v>0</v>
      </c>
      <c r="Q39" s="56"/>
      <c r="S39" s="24">
        <v>1263379174</v>
      </c>
      <c r="U39" s="24">
        <v>1418379174</v>
      </c>
      <c r="W39" s="38">
        <v>0.46</v>
      </c>
    </row>
    <row r="40" spans="1:23" ht="21.75" customHeight="1" x14ac:dyDescent="0.2">
      <c r="A40" s="54" t="s">
        <v>131</v>
      </c>
      <c r="B40" s="54"/>
      <c r="D40" s="9">
        <v>0</v>
      </c>
      <c r="F40" s="9">
        <v>0</v>
      </c>
      <c r="H40" s="9">
        <v>0</v>
      </c>
      <c r="J40" s="9">
        <v>0</v>
      </c>
      <c r="L40" s="10">
        <v>0</v>
      </c>
      <c r="N40" s="9">
        <v>0</v>
      </c>
      <c r="P40" s="56">
        <v>0</v>
      </c>
      <c r="Q40" s="56"/>
      <c r="S40" s="24">
        <v>-104892398</v>
      </c>
      <c r="U40" s="24">
        <v>-104892398</v>
      </c>
      <c r="W40" s="38">
        <v>-0.03</v>
      </c>
    </row>
    <row r="41" spans="1:23" ht="21.75" customHeight="1" x14ac:dyDescent="0.2">
      <c r="A41" s="54" t="s">
        <v>132</v>
      </c>
      <c r="B41" s="54"/>
      <c r="D41" s="9">
        <v>0</v>
      </c>
      <c r="F41" s="9">
        <v>0</v>
      </c>
      <c r="H41" s="9">
        <v>0</v>
      </c>
      <c r="J41" s="9">
        <v>0</v>
      </c>
      <c r="L41" s="10">
        <v>0</v>
      </c>
      <c r="N41" s="9">
        <v>0</v>
      </c>
      <c r="P41" s="56">
        <v>0</v>
      </c>
      <c r="Q41" s="56"/>
      <c r="S41" s="24">
        <v>357527875</v>
      </c>
      <c r="U41" s="24">
        <v>357527875</v>
      </c>
      <c r="W41" s="38">
        <v>0.12</v>
      </c>
    </row>
    <row r="42" spans="1:23" ht="21.75" customHeight="1" x14ac:dyDescent="0.2">
      <c r="A42" s="54" t="s">
        <v>47</v>
      </c>
      <c r="B42" s="54"/>
      <c r="D42" s="9">
        <v>0</v>
      </c>
      <c r="F42" s="24">
        <v>-60234354</v>
      </c>
      <c r="H42" s="9">
        <v>0</v>
      </c>
      <c r="J42" s="24">
        <v>-60234354</v>
      </c>
      <c r="L42" s="38">
        <v>0.03</v>
      </c>
      <c r="N42" s="24">
        <v>2700000000</v>
      </c>
      <c r="P42" s="55">
        <v>286464233</v>
      </c>
      <c r="Q42" s="55"/>
      <c r="S42" s="24">
        <v>-2046168622</v>
      </c>
      <c r="U42" s="24">
        <v>940295611</v>
      </c>
      <c r="W42" s="38">
        <v>0.31</v>
      </c>
    </row>
    <row r="43" spans="1:23" ht="21.75" customHeight="1" x14ac:dyDescent="0.2">
      <c r="A43" s="54" t="s">
        <v>133</v>
      </c>
      <c r="B43" s="54"/>
      <c r="D43" s="9">
        <v>0</v>
      </c>
      <c r="F43" s="9">
        <v>0</v>
      </c>
      <c r="H43" s="9">
        <v>0</v>
      </c>
      <c r="J43" s="9">
        <v>0</v>
      </c>
      <c r="L43" s="10">
        <v>0</v>
      </c>
      <c r="N43" s="9">
        <v>0</v>
      </c>
      <c r="P43" s="56">
        <v>0</v>
      </c>
      <c r="Q43" s="56"/>
      <c r="S43" s="24">
        <v>4758218921</v>
      </c>
      <c r="U43" s="24">
        <v>4758218921</v>
      </c>
      <c r="W43" s="38">
        <v>1.55</v>
      </c>
    </row>
    <row r="44" spans="1:23" ht="21.75" customHeight="1" x14ac:dyDescent="0.2">
      <c r="A44" s="54" t="s">
        <v>134</v>
      </c>
      <c r="B44" s="54"/>
      <c r="D44" s="9">
        <v>0</v>
      </c>
      <c r="F44" s="9">
        <v>0</v>
      </c>
      <c r="H44" s="9">
        <v>0</v>
      </c>
      <c r="J44" s="9">
        <v>0</v>
      </c>
      <c r="L44" s="10">
        <v>0</v>
      </c>
      <c r="N44" s="9">
        <v>0</v>
      </c>
      <c r="P44" s="56">
        <v>0</v>
      </c>
      <c r="Q44" s="56"/>
      <c r="S44" s="24">
        <v>-2548876004</v>
      </c>
      <c r="U44" s="24">
        <v>-2548876004</v>
      </c>
      <c r="W44" s="38">
        <v>-0.83</v>
      </c>
    </row>
    <row r="45" spans="1:23" ht="21.75" customHeight="1" x14ac:dyDescent="0.2">
      <c r="A45" s="54" t="s">
        <v>135</v>
      </c>
      <c r="B45" s="54"/>
      <c r="D45" s="9">
        <v>0</v>
      </c>
      <c r="F45" s="9">
        <v>0</v>
      </c>
      <c r="H45" s="9">
        <v>0</v>
      </c>
      <c r="J45" s="9">
        <v>0</v>
      </c>
      <c r="L45" s="10">
        <v>0</v>
      </c>
      <c r="N45" s="24">
        <v>148000000</v>
      </c>
      <c r="P45" s="56">
        <v>0</v>
      </c>
      <c r="Q45" s="56"/>
      <c r="S45" s="24">
        <v>-10505625734</v>
      </c>
      <c r="U45" s="24">
        <v>-10357625734</v>
      </c>
      <c r="W45" s="38">
        <v>-3.37</v>
      </c>
    </row>
    <row r="46" spans="1:23" ht="21.75" customHeight="1" x14ac:dyDescent="0.2">
      <c r="A46" s="54" t="s">
        <v>136</v>
      </c>
      <c r="B46" s="54"/>
      <c r="D46" s="9">
        <v>0</v>
      </c>
      <c r="F46" s="9">
        <v>0</v>
      </c>
      <c r="H46" s="9">
        <v>0</v>
      </c>
      <c r="J46" s="9">
        <v>0</v>
      </c>
      <c r="L46" s="10">
        <v>0</v>
      </c>
      <c r="N46" s="9">
        <v>0</v>
      </c>
      <c r="P46" s="56">
        <v>0</v>
      </c>
      <c r="Q46" s="56"/>
      <c r="S46" s="24">
        <v>1015919116</v>
      </c>
      <c r="U46" s="24">
        <v>1015919116</v>
      </c>
      <c r="W46" s="38">
        <v>0.33</v>
      </c>
    </row>
    <row r="47" spans="1:23" ht="21.75" customHeight="1" x14ac:dyDescent="0.2">
      <c r="A47" s="54" t="s">
        <v>137</v>
      </c>
      <c r="B47" s="54"/>
      <c r="D47" s="9">
        <v>0</v>
      </c>
      <c r="F47" s="9">
        <v>0</v>
      </c>
      <c r="H47" s="9">
        <v>0</v>
      </c>
      <c r="J47" s="9">
        <v>0</v>
      </c>
      <c r="L47" s="10">
        <v>0</v>
      </c>
      <c r="N47" s="24">
        <v>120000000</v>
      </c>
      <c r="P47" s="56">
        <v>0</v>
      </c>
      <c r="Q47" s="56"/>
      <c r="S47" s="24">
        <v>2358139190</v>
      </c>
      <c r="U47" s="24">
        <v>2478139190</v>
      </c>
      <c r="W47" s="38">
        <v>0.81</v>
      </c>
    </row>
    <row r="48" spans="1:23" ht="21.75" customHeight="1" x14ac:dyDescent="0.2">
      <c r="A48" s="54" t="s">
        <v>138</v>
      </c>
      <c r="B48" s="54"/>
      <c r="D48" s="9">
        <v>0</v>
      </c>
      <c r="F48" s="9">
        <v>0</v>
      </c>
      <c r="H48" s="9">
        <v>0</v>
      </c>
      <c r="J48" s="9">
        <v>0</v>
      </c>
      <c r="L48" s="10">
        <v>0</v>
      </c>
      <c r="N48" s="9">
        <v>0</v>
      </c>
      <c r="P48" s="56">
        <v>0</v>
      </c>
      <c r="Q48" s="56"/>
      <c r="S48" s="24">
        <v>48432697</v>
      </c>
      <c r="U48" s="24">
        <v>48432697</v>
      </c>
      <c r="W48" s="38">
        <v>0.02</v>
      </c>
    </row>
    <row r="49" spans="1:23" ht="21.75" customHeight="1" x14ac:dyDescent="0.2">
      <c r="A49" s="54" t="s">
        <v>31</v>
      </c>
      <c r="B49" s="54"/>
      <c r="D49" s="9">
        <v>0</v>
      </c>
      <c r="F49" s="24">
        <v>-19825554600</v>
      </c>
      <c r="H49" s="9">
        <v>0</v>
      </c>
      <c r="J49" s="24">
        <v>-19825554600</v>
      </c>
      <c r="L49" s="38">
        <v>11.5</v>
      </c>
      <c r="N49" s="24">
        <v>3400000000</v>
      </c>
      <c r="P49" s="55">
        <v>2414911023</v>
      </c>
      <c r="Q49" s="55"/>
      <c r="S49" s="24">
        <v>2426128197</v>
      </c>
      <c r="U49" s="24">
        <v>8241039220</v>
      </c>
      <c r="W49" s="38">
        <v>2.68</v>
      </c>
    </row>
    <row r="50" spans="1:23" ht="21.75" customHeight="1" x14ac:dyDescent="0.2">
      <c r="A50" s="54" t="s">
        <v>139</v>
      </c>
      <c r="B50" s="54"/>
      <c r="D50" s="9">
        <v>0</v>
      </c>
      <c r="F50" s="9">
        <v>0</v>
      </c>
      <c r="H50" s="9">
        <v>0</v>
      </c>
      <c r="J50" s="9">
        <v>0</v>
      </c>
      <c r="L50" s="10">
        <v>0</v>
      </c>
      <c r="N50" s="9">
        <v>0</v>
      </c>
      <c r="P50" s="56">
        <v>0</v>
      </c>
      <c r="Q50" s="56"/>
      <c r="S50" s="24">
        <v>4023699361</v>
      </c>
      <c r="U50" s="24">
        <v>4023699361</v>
      </c>
      <c r="W50" s="38">
        <v>1.31</v>
      </c>
    </row>
    <row r="51" spans="1:23" ht="21.75" customHeight="1" x14ac:dyDescent="0.2">
      <c r="A51" s="54" t="s">
        <v>39</v>
      </c>
      <c r="B51" s="54"/>
      <c r="D51" s="9">
        <v>0</v>
      </c>
      <c r="F51" s="24">
        <v>-3399517020</v>
      </c>
      <c r="H51" s="9">
        <v>0</v>
      </c>
      <c r="J51" s="24">
        <v>-3399517020</v>
      </c>
      <c r="L51" s="38">
        <v>1.97</v>
      </c>
      <c r="N51" s="24">
        <v>3745500000</v>
      </c>
      <c r="P51" s="55">
        <v>-6122500378</v>
      </c>
      <c r="Q51" s="55"/>
      <c r="S51" s="24">
        <v>4144147139</v>
      </c>
      <c r="U51" s="24">
        <v>1767146761</v>
      </c>
      <c r="W51" s="38">
        <v>0.57999999999999996</v>
      </c>
    </row>
    <row r="52" spans="1:23" ht="21.75" customHeight="1" x14ac:dyDescent="0.2">
      <c r="A52" s="54" t="s">
        <v>140</v>
      </c>
      <c r="B52" s="54"/>
      <c r="D52" s="9">
        <v>0</v>
      </c>
      <c r="F52" s="9">
        <v>0</v>
      </c>
      <c r="H52" s="9">
        <v>0</v>
      </c>
      <c r="J52" s="9">
        <v>0</v>
      </c>
      <c r="L52" s="10">
        <v>0</v>
      </c>
      <c r="N52" s="9">
        <v>0</v>
      </c>
      <c r="P52" s="56">
        <v>0</v>
      </c>
      <c r="Q52" s="56"/>
      <c r="S52" s="24">
        <v>-106982448</v>
      </c>
      <c r="U52" s="24">
        <v>-106982448</v>
      </c>
      <c r="W52" s="38">
        <v>-0.03</v>
      </c>
    </row>
    <row r="53" spans="1:23" ht="21.75" customHeight="1" x14ac:dyDescent="0.2">
      <c r="A53" s="54" t="s">
        <v>50</v>
      </c>
      <c r="B53" s="54"/>
      <c r="D53" s="9">
        <v>0</v>
      </c>
      <c r="F53" s="24">
        <v>-4454276415</v>
      </c>
      <c r="H53" s="9">
        <v>0</v>
      </c>
      <c r="J53" s="24">
        <v>-4454276415</v>
      </c>
      <c r="L53" s="38">
        <v>2.58</v>
      </c>
      <c r="N53" s="24">
        <v>46200000</v>
      </c>
      <c r="P53" s="55">
        <v>-5715845190</v>
      </c>
      <c r="Q53" s="55"/>
      <c r="S53" s="24">
        <v>-192241676</v>
      </c>
      <c r="U53" s="24">
        <v>-5861886866</v>
      </c>
      <c r="W53" s="38">
        <v>-1.91</v>
      </c>
    </row>
    <row r="54" spans="1:23" ht="21.75" customHeight="1" x14ac:dyDescent="0.2">
      <c r="A54" s="54" t="s">
        <v>63</v>
      </c>
      <c r="B54" s="54"/>
      <c r="D54" s="9">
        <v>0</v>
      </c>
      <c r="F54" s="24">
        <v>-6639229745</v>
      </c>
      <c r="H54" s="9">
        <v>0</v>
      </c>
      <c r="J54" s="24">
        <v>-6639229745</v>
      </c>
      <c r="L54" s="38">
        <v>3.85</v>
      </c>
      <c r="N54" s="24">
        <v>1067000000</v>
      </c>
      <c r="P54" s="55">
        <v>-6639229745</v>
      </c>
      <c r="Q54" s="55"/>
      <c r="S54" s="24">
        <v>-10477604382</v>
      </c>
      <c r="U54" s="24">
        <v>-16049834127</v>
      </c>
      <c r="W54" s="38">
        <v>-5.22</v>
      </c>
    </row>
    <row r="55" spans="1:23" ht="21.75" customHeight="1" x14ac:dyDescent="0.2">
      <c r="A55" s="54" t="s">
        <v>141</v>
      </c>
      <c r="B55" s="54"/>
      <c r="D55" s="9">
        <v>0</v>
      </c>
      <c r="F55" s="9">
        <v>0</v>
      </c>
      <c r="H55" s="9">
        <v>0</v>
      </c>
      <c r="J55" s="9">
        <v>0</v>
      </c>
      <c r="L55" s="10">
        <v>0</v>
      </c>
      <c r="N55" s="9">
        <v>0</v>
      </c>
      <c r="P55" s="56">
        <v>0</v>
      </c>
      <c r="Q55" s="56"/>
      <c r="S55" s="24">
        <v>1432048186</v>
      </c>
      <c r="U55" s="24">
        <v>1432048186</v>
      </c>
      <c r="W55" s="38">
        <v>0.47</v>
      </c>
    </row>
    <row r="56" spans="1:23" ht="21.75" customHeight="1" x14ac:dyDescent="0.2">
      <c r="A56" s="54" t="s">
        <v>59</v>
      </c>
      <c r="B56" s="54"/>
      <c r="D56" s="9">
        <v>0</v>
      </c>
      <c r="F56" s="24">
        <v>-4956603415</v>
      </c>
      <c r="H56" s="9">
        <v>0</v>
      </c>
      <c r="J56" s="24">
        <v>-4956603415</v>
      </c>
      <c r="L56" s="38">
        <v>2.87</v>
      </c>
      <c r="N56" s="9">
        <v>0</v>
      </c>
      <c r="P56" s="55">
        <v>-4956603415</v>
      </c>
      <c r="Q56" s="55"/>
      <c r="S56" s="24">
        <v>-8025419</v>
      </c>
      <c r="U56" s="24">
        <v>-4964628834</v>
      </c>
      <c r="W56" s="38">
        <v>-1.62</v>
      </c>
    </row>
    <row r="57" spans="1:23" ht="21.75" customHeight="1" x14ac:dyDescent="0.2">
      <c r="A57" s="54" t="s">
        <v>142</v>
      </c>
      <c r="B57" s="54"/>
      <c r="D57" s="9">
        <v>0</v>
      </c>
      <c r="F57" s="9">
        <v>0</v>
      </c>
      <c r="H57" s="9">
        <v>0</v>
      </c>
      <c r="J57" s="9">
        <v>0</v>
      </c>
      <c r="L57" s="10">
        <v>0</v>
      </c>
      <c r="N57" s="9">
        <v>0</v>
      </c>
      <c r="P57" s="56">
        <v>0</v>
      </c>
      <c r="Q57" s="56"/>
      <c r="S57" s="24">
        <v>8857737</v>
      </c>
      <c r="U57" s="24">
        <v>8857737</v>
      </c>
      <c r="W57" s="10">
        <v>0</v>
      </c>
    </row>
    <row r="58" spans="1:23" ht="21.75" customHeight="1" x14ac:dyDescent="0.2">
      <c r="A58" s="54" t="s">
        <v>143</v>
      </c>
      <c r="B58" s="54"/>
      <c r="D58" s="9">
        <v>0</v>
      </c>
      <c r="F58" s="9">
        <v>0</v>
      </c>
      <c r="H58" s="9">
        <v>0</v>
      </c>
      <c r="J58" s="9">
        <v>0</v>
      </c>
      <c r="L58" s="10">
        <v>0</v>
      </c>
      <c r="N58" s="24">
        <v>1700000</v>
      </c>
      <c r="P58" s="56">
        <v>0</v>
      </c>
      <c r="Q58" s="56"/>
      <c r="S58" s="24">
        <v>1634677556</v>
      </c>
      <c r="U58" s="24">
        <v>1636377556</v>
      </c>
      <c r="W58" s="38">
        <v>0.53</v>
      </c>
    </row>
    <row r="59" spans="1:23" ht="21.75" customHeight="1" x14ac:dyDescent="0.2">
      <c r="A59" s="54" t="s">
        <v>144</v>
      </c>
      <c r="B59" s="54"/>
      <c r="D59" s="9">
        <v>0</v>
      </c>
      <c r="F59" s="9">
        <v>0</v>
      </c>
      <c r="H59" s="9">
        <v>0</v>
      </c>
      <c r="J59" s="9">
        <v>0</v>
      </c>
      <c r="L59" s="10">
        <v>0</v>
      </c>
      <c r="N59" s="9">
        <v>0</v>
      </c>
      <c r="P59" s="56">
        <v>0</v>
      </c>
      <c r="Q59" s="56"/>
      <c r="S59" s="9">
        <v>0</v>
      </c>
      <c r="U59" s="24">
        <v>0</v>
      </c>
      <c r="W59" s="38">
        <v>0</v>
      </c>
    </row>
    <row r="60" spans="1:23" ht="21.75" customHeight="1" x14ac:dyDescent="0.2">
      <c r="A60" s="54" t="s">
        <v>145</v>
      </c>
      <c r="B60" s="54"/>
      <c r="D60" s="9">
        <v>0</v>
      </c>
      <c r="F60" s="9">
        <v>0</v>
      </c>
      <c r="H60" s="9">
        <v>0</v>
      </c>
      <c r="J60" s="9">
        <v>0</v>
      </c>
      <c r="L60" s="10">
        <v>0</v>
      </c>
      <c r="N60" s="9">
        <v>0</v>
      </c>
      <c r="P60" s="56">
        <v>0</v>
      </c>
      <c r="Q60" s="56"/>
      <c r="S60" s="24">
        <v>-689571061</v>
      </c>
      <c r="U60" s="24">
        <v>-689571061</v>
      </c>
      <c r="W60" s="38">
        <v>-0.22</v>
      </c>
    </row>
    <row r="61" spans="1:23" ht="21.75" customHeight="1" x14ac:dyDescent="0.2">
      <c r="A61" s="54" t="s">
        <v>146</v>
      </c>
      <c r="B61" s="54"/>
      <c r="D61" s="9">
        <v>0</v>
      </c>
      <c r="F61" s="9">
        <v>0</v>
      </c>
      <c r="H61" s="9">
        <v>0</v>
      </c>
      <c r="J61" s="9">
        <v>0</v>
      </c>
      <c r="L61" s="10">
        <v>0</v>
      </c>
      <c r="N61" s="9">
        <v>0</v>
      </c>
      <c r="P61" s="56">
        <v>0</v>
      </c>
      <c r="Q61" s="56"/>
      <c r="S61" s="24">
        <v>938496286</v>
      </c>
      <c r="U61" s="24">
        <v>938496286</v>
      </c>
      <c r="W61" s="38">
        <v>0.31</v>
      </c>
    </row>
    <row r="62" spans="1:23" ht="21.75" customHeight="1" x14ac:dyDescent="0.2">
      <c r="A62" s="54" t="s">
        <v>40</v>
      </c>
      <c r="B62" s="54"/>
      <c r="D62" s="9">
        <v>0</v>
      </c>
      <c r="F62" s="24">
        <v>-2850791710</v>
      </c>
      <c r="H62" s="9">
        <v>0</v>
      </c>
      <c r="J62" s="24">
        <v>-2850791710</v>
      </c>
      <c r="L62" s="38">
        <v>1.65</v>
      </c>
      <c r="N62" s="24">
        <v>3519000000</v>
      </c>
      <c r="P62" s="55">
        <v>-7661104653</v>
      </c>
      <c r="Q62" s="55"/>
      <c r="S62" s="24">
        <v>-19288</v>
      </c>
      <c r="U62" s="24">
        <v>-4142123941</v>
      </c>
      <c r="W62" s="38">
        <v>-1.35</v>
      </c>
    </row>
    <row r="63" spans="1:23" ht="21.75" customHeight="1" x14ac:dyDescent="0.2">
      <c r="A63" s="54" t="s">
        <v>23</v>
      </c>
      <c r="B63" s="54"/>
      <c r="D63" s="9">
        <v>0</v>
      </c>
      <c r="F63" s="24">
        <v>-7779396800</v>
      </c>
      <c r="H63" s="9">
        <v>0</v>
      </c>
      <c r="J63" s="24">
        <v>-7779396800</v>
      </c>
      <c r="L63" s="38">
        <v>4.51</v>
      </c>
      <c r="N63" s="24">
        <v>2520000000</v>
      </c>
      <c r="P63" s="55">
        <v>13992682874</v>
      </c>
      <c r="Q63" s="55"/>
      <c r="S63" s="24">
        <v>296585251</v>
      </c>
      <c r="U63" s="24">
        <v>16809268125</v>
      </c>
      <c r="W63" s="38">
        <v>5.47</v>
      </c>
    </row>
    <row r="64" spans="1:23" ht="21.75" customHeight="1" x14ac:dyDescent="0.2">
      <c r="A64" s="54" t="s">
        <v>21</v>
      </c>
      <c r="B64" s="54"/>
      <c r="D64" s="9">
        <v>0</v>
      </c>
      <c r="F64" s="24">
        <v>-10740330480</v>
      </c>
      <c r="H64" s="9">
        <v>0</v>
      </c>
      <c r="J64" s="24">
        <v>-10740330480</v>
      </c>
      <c r="L64" s="38">
        <v>6.23</v>
      </c>
      <c r="N64" s="9">
        <v>0</v>
      </c>
      <c r="P64" s="55">
        <v>-1430325137</v>
      </c>
      <c r="Q64" s="55"/>
      <c r="S64" s="24">
        <v>-1450864379</v>
      </c>
      <c r="U64" s="24">
        <v>-2881189516</v>
      </c>
      <c r="W64" s="38">
        <v>-0.94</v>
      </c>
    </row>
    <row r="65" spans="1:23" ht="21.75" customHeight="1" x14ac:dyDescent="0.2">
      <c r="A65" s="54" t="s">
        <v>147</v>
      </c>
      <c r="B65" s="54"/>
      <c r="D65" s="9">
        <v>0</v>
      </c>
      <c r="F65" s="9">
        <v>0</v>
      </c>
      <c r="H65" s="9">
        <v>0</v>
      </c>
      <c r="J65" s="9">
        <v>0</v>
      </c>
      <c r="L65" s="10">
        <v>0</v>
      </c>
      <c r="N65" s="9">
        <v>0</v>
      </c>
      <c r="P65" s="56">
        <v>0</v>
      </c>
      <c r="Q65" s="56"/>
      <c r="S65" s="24">
        <v>5109557429</v>
      </c>
      <c r="U65" s="24">
        <v>5109557429</v>
      </c>
      <c r="W65" s="38">
        <v>1.66</v>
      </c>
    </row>
    <row r="66" spans="1:23" ht="21.75" customHeight="1" x14ac:dyDescent="0.2">
      <c r="A66" s="54" t="s">
        <v>58</v>
      </c>
      <c r="B66" s="54"/>
      <c r="D66" s="9">
        <v>0</v>
      </c>
      <c r="F66" s="24">
        <v>-3058679084</v>
      </c>
      <c r="H66" s="9">
        <v>0</v>
      </c>
      <c r="J66" s="24">
        <v>-3058679084</v>
      </c>
      <c r="L66" s="38">
        <v>1.77</v>
      </c>
      <c r="N66" s="9">
        <v>0</v>
      </c>
      <c r="P66" s="55">
        <v>-3058679084</v>
      </c>
      <c r="Q66" s="55"/>
      <c r="S66" s="24">
        <v>1871708902</v>
      </c>
      <c r="U66" s="24">
        <v>-1186970182</v>
      </c>
      <c r="W66" s="38">
        <v>-0.39</v>
      </c>
    </row>
    <row r="67" spans="1:23" ht="21.75" customHeight="1" x14ac:dyDescent="0.2">
      <c r="A67" s="54" t="s">
        <v>148</v>
      </c>
      <c r="B67" s="54"/>
      <c r="D67" s="9">
        <v>0</v>
      </c>
      <c r="F67" s="9">
        <v>0</v>
      </c>
      <c r="H67" s="9">
        <v>0</v>
      </c>
      <c r="J67" s="9">
        <v>0</v>
      </c>
      <c r="L67" s="10">
        <v>0</v>
      </c>
      <c r="N67" s="24">
        <v>1920000000</v>
      </c>
      <c r="P67" s="56">
        <v>0</v>
      </c>
      <c r="Q67" s="56"/>
      <c r="S67" s="24">
        <v>-6175147414</v>
      </c>
      <c r="U67" s="24">
        <v>-4255147414</v>
      </c>
      <c r="W67" s="38">
        <v>-1.39</v>
      </c>
    </row>
    <row r="68" spans="1:23" ht="21.75" customHeight="1" x14ac:dyDescent="0.2">
      <c r="A68" s="54" t="s">
        <v>149</v>
      </c>
      <c r="B68" s="54"/>
      <c r="D68" s="9">
        <v>0</v>
      </c>
      <c r="F68" s="9">
        <v>0</v>
      </c>
      <c r="H68" s="9">
        <v>0</v>
      </c>
      <c r="J68" s="9">
        <v>0</v>
      </c>
      <c r="L68" s="10">
        <v>0</v>
      </c>
      <c r="N68" s="9">
        <v>0</v>
      </c>
      <c r="P68" s="56">
        <v>0</v>
      </c>
      <c r="Q68" s="56"/>
      <c r="S68" s="24">
        <v>3091506146</v>
      </c>
      <c r="U68" s="24">
        <v>3091506146</v>
      </c>
      <c r="W68" s="38">
        <v>1.01</v>
      </c>
    </row>
    <row r="69" spans="1:23" ht="21.75" customHeight="1" x14ac:dyDescent="0.2">
      <c r="A69" s="54" t="s">
        <v>150</v>
      </c>
      <c r="B69" s="54"/>
      <c r="D69" s="9">
        <v>0</v>
      </c>
      <c r="F69" s="9">
        <v>0</v>
      </c>
      <c r="H69" s="9">
        <v>0</v>
      </c>
      <c r="J69" s="9">
        <v>0</v>
      </c>
      <c r="L69" s="10">
        <v>0</v>
      </c>
      <c r="N69" s="9">
        <v>0</v>
      </c>
      <c r="P69" s="56">
        <v>0</v>
      </c>
      <c r="Q69" s="56"/>
      <c r="S69" s="24">
        <v>-956862357</v>
      </c>
      <c r="U69" s="24">
        <v>-956862357</v>
      </c>
      <c r="W69" s="38">
        <v>-0.31</v>
      </c>
    </row>
    <row r="70" spans="1:23" ht="21.75" customHeight="1" x14ac:dyDescent="0.2">
      <c r="A70" s="54" t="s">
        <v>151</v>
      </c>
      <c r="B70" s="54"/>
      <c r="D70" s="9">
        <v>0</v>
      </c>
      <c r="F70" s="9">
        <v>0</v>
      </c>
      <c r="H70" s="9">
        <v>0</v>
      </c>
      <c r="J70" s="9">
        <v>0</v>
      </c>
      <c r="L70" s="10">
        <v>0</v>
      </c>
      <c r="N70" s="9">
        <v>0</v>
      </c>
      <c r="P70" s="56">
        <v>0</v>
      </c>
      <c r="Q70" s="56"/>
      <c r="S70" s="24">
        <v>2920592</v>
      </c>
      <c r="U70" s="24">
        <v>2920592</v>
      </c>
      <c r="W70" s="10">
        <v>0</v>
      </c>
    </row>
    <row r="71" spans="1:23" ht="21.75" customHeight="1" x14ac:dyDescent="0.2">
      <c r="A71" s="54" t="s">
        <v>152</v>
      </c>
      <c r="B71" s="54"/>
      <c r="D71" s="9">
        <v>0</v>
      </c>
      <c r="F71" s="9">
        <v>0</v>
      </c>
      <c r="H71" s="9">
        <v>0</v>
      </c>
      <c r="J71" s="9">
        <v>0</v>
      </c>
      <c r="L71" s="10">
        <v>0</v>
      </c>
      <c r="N71" s="24">
        <v>1900000000</v>
      </c>
      <c r="P71" s="56">
        <v>0</v>
      </c>
      <c r="Q71" s="56"/>
      <c r="S71" s="24">
        <v>-5979681600</v>
      </c>
      <c r="U71" s="24">
        <v>-4079681600</v>
      </c>
      <c r="W71" s="38">
        <v>-1.33</v>
      </c>
    </row>
    <row r="72" spans="1:23" ht="21.75" customHeight="1" x14ac:dyDescent="0.2">
      <c r="A72" s="54" t="s">
        <v>35</v>
      </c>
      <c r="B72" s="54"/>
      <c r="D72" s="9">
        <v>0</v>
      </c>
      <c r="F72" s="24">
        <v>-2550133900</v>
      </c>
      <c r="H72" s="9">
        <v>0</v>
      </c>
      <c r="J72" s="24">
        <v>-2550133900</v>
      </c>
      <c r="L72" s="38">
        <v>1.48</v>
      </c>
      <c r="N72" s="24">
        <v>3800000000</v>
      </c>
      <c r="P72" s="55">
        <v>10712298194</v>
      </c>
      <c r="Q72" s="55"/>
      <c r="S72" s="24">
        <v>2237529639</v>
      </c>
      <c r="U72" s="24">
        <v>16749827833</v>
      </c>
      <c r="W72" s="38">
        <v>5.45</v>
      </c>
    </row>
    <row r="73" spans="1:23" ht="21.75" customHeight="1" x14ac:dyDescent="0.2">
      <c r="A73" s="54" t="s">
        <v>153</v>
      </c>
      <c r="B73" s="54"/>
      <c r="D73" s="9">
        <v>0</v>
      </c>
      <c r="F73" s="9">
        <v>0</v>
      </c>
      <c r="H73" s="9">
        <v>0</v>
      </c>
      <c r="J73" s="9">
        <v>0</v>
      </c>
      <c r="L73" s="10">
        <v>0</v>
      </c>
      <c r="N73" s="9">
        <v>0</v>
      </c>
      <c r="P73" s="56">
        <v>0</v>
      </c>
      <c r="Q73" s="56"/>
      <c r="S73" s="24">
        <v>-254998716</v>
      </c>
      <c r="U73" s="24">
        <v>-254998716</v>
      </c>
      <c r="W73" s="38">
        <v>-0.08</v>
      </c>
    </row>
    <row r="74" spans="1:23" ht="21.75" customHeight="1" x14ac:dyDescent="0.2">
      <c r="A74" s="54" t="s">
        <v>154</v>
      </c>
      <c r="B74" s="54"/>
      <c r="D74" s="9">
        <v>0</v>
      </c>
      <c r="F74" s="9">
        <v>0</v>
      </c>
      <c r="H74" s="9">
        <v>0</v>
      </c>
      <c r="J74" s="9">
        <v>0</v>
      </c>
      <c r="L74" s="10">
        <v>0</v>
      </c>
      <c r="N74" s="9">
        <v>0</v>
      </c>
      <c r="P74" s="56">
        <v>0</v>
      </c>
      <c r="Q74" s="56"/>
      <c r="S74" s="24">
        <v>-1007863632</v>
      </c>
      <c r="U74" s="24">
        <v>-1007863632</v>
      </c>
      <c r="W74" s="38">
        <v>-0.33</v>
      </c>
    </row>
    <row r="75" spans="1:23" ht="21.75" customHeight="1" x14ac:dyDescent="0.2">
      <c r="A75" s="54" t="s">
        <v>155</v>
      </c>
      <c r="B75" s="54"/>
      <c r="D75" s="9">
        <v>0</v>
      </c>
      <c r="F75" s="9">
        <v>0</v>
      </c>
      <c r="H75" s="9">
        <v>0</v>
      </c>
      <c r="J75" s="9">
        <v>0</v>
      </c>
      <c r="L75" s="10">
        <v>0</v>
      </c>
      <c r="N75" s="9">
        <v>0</v>
      </c>
      <c r="P75" s="56">
        <v>0</v>
      </c>
      <c r="Q75" s="56"/>
      <c r="S75" s="24">
        <v>-138706979</v>
      </c>
      <c r="U75" s="24">
        <v>-138706979</v>
      </c>
      <c r="W75" s="38">
        <v>-0.05</v>
      </c>
    </row>
    <row r="76" spans="1:23" ht="21.75" customHeight="1" x14ac:dyDescent="0.2">
      <c r="A76" s="54" t="s">
        <v>156</v>
      </c>
      <c r="B76" s="54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24">
        <v>2870000000</v>
      </c>
      <c r="P76" s="56">
        <v>0</v>
      </c>
      <c r="Q76" s="56"/>
      <c r="S76" s="24">
        <v>6202987888</v>
      </c>
      <c r="U76" s="24">
        <v>9072987888</v>
      </c>
      <c r="W76" s="38">
        <v>2.95</v>
      </c>
    </row>
    <row r="77" spans="1:23" ht="21.75" customHeight="1" x14ac:dyDescent="0.2">
      <c r="A77" s="54" t="s">
        <v>157</v>
      </c>
      <c r="B77" s="54"/>
      <c r="D77" s="9">
        <v>0</v>
      </c>
      <c r="F77" s="9">
        <v>0</v>
      </c>
      <c r="H77" s="9">
        <v>0</v>
      </c>
      <c r="J77" s="9">
        <v>0</v>
      </c>
      <c r="L77" s="10">
        <v>0</v>
      </c>
      <c r="N77" s="9">
        <v>0</v>
      </c>
      <c r="P77" s="56">
        <v>0</v>
      </c>
      <c r="Q77" s="56"/>
      <c r="S77" s="24">
        <v>1828150498</v>
      </c>
      <c r="U77" s="24">
        <v>1828150498</v>
      </c>
      <c r="W77" s="38">
        <v>0.6</v>
      </c>
    </row>
    <row r="78" spans="1:23" ht="21.75" customHeight="1" x14ac:dyDescent="0.2">
      <c r="A78" s="54" t="s">
        <v>158</v>
      </c>
      <c r="B78" s="54"/>
      <c r="D78" s="9">
        <v>0</v>
      </c>
      <c r="F78" s="9">
        <v>0</v>
      </c>
      <c r="H78" s="9">
        <v>0</v>
      </c>
      <c r="J78" s="9">
        <v>0</v>
      </c>
      <c r="L78" s="10">
        <v>0</v>
      </c>
      <c r="N78" s="9">
        <v>0</v>
      </c>
      <c r="P78" s="56">
        <v>0</v>
      </c>
      <c r="Q78" s="56"/>
      <c r="S78" s="24">
        <v>-361961436</v>
      </c>
      <c r="U78" s="24">
        <v>-361961436</v>
      </c>
      <c r="W78" s="38">
        <v>-0.12</v>
      </c>
    </row>
    <row r="79" spans="1:23" ht="21.75" customHeight="1" x14ac:dyDescent="0.2">
      <c r="A79" s="54" t="s">
        <v>37</v>
      </c>
      <c r="B79" s="54"/>
      <c r="D79" s="9">
        <v>0</v>
      </c>
      <c r="F79" s="24">
        <v>-8692285200</v>
      </c>
      <c r="H79" s="9">
        <v>0</v>
      </c>
      <c r="J79" s="24">
        <v>-8692285200</v>
      </c>
      <c r="L79" s="38">
        <v>5.04</v>
      </c>
      <c r="N79" s="24">
        <v>5850000000</v>
      </c>
      <c r="P79" s="55">
        <v>16329791781</v>
      </c>
      <c r="Q79" s="55"/>
      <c r="S79" s="24">
        <v>-1259205480</v>
      </c>
      <c r="U79" s="24">
        <v>20920586301</v>
      </c>
      <c r="W79" s="38">
        <v>6.81</v>
      </c>
    </row>
    <row r="80" spans="1:23" ht="21.75" customHeight="1" x14ac:dyDescent="0.2">
      <c r="A80" s="54" t="s">
        <v>159</v>
      </c>
      <c r="B80" s="54"/>
      <c r="D80" s="9">
        <v>0</v>
      </c>
      <c r="F80" s="9">
        <v>0</v>
      </c>
      <c r="H80" s="9">
        <v>0</v>
      </c>
      <c r="J80" s="9">
        <v>0</v>
      </c>
      <c r="L80" s="10">
        <v>0</v>
      </c>
      <c r="N80" s="9">
        <v>0</v>
      </c>
      <c r="P80" s="56">
        <v>0</v>
      </c>
      <c r="Q80" s="56"/>
      <c r="S80" s="24">
        <v>471116448</v>
      </c>
      <c r="U80" s="24">
        <v>471116448</v>
      </c>
      <c r="W80" s="38">
        <v>0.15</v>
      </c>
    </row>
    <row r="81" spans="1:23" ht="21.75" customHeight="1" x14ac:dyDescent="0.2">
      <c r="A81" s="54" t="s">
        <v>51</v>
      </c>
      <c r="B81" s="54"/>
      <c r="D81" s="24">
        <v>528621498</v>
      </c>
      <c r="F81" s="24">
        <v>-1298159337</v>
      </c>
      <c r="H81" s="9">
        <v>0</v>
      </c>
      <c r="J81" s="24">
        <v>-769537839</v>
      </c>
      <c r="L81" s="38">
        <v>0.45</v>
      </c>
      <c r="N81" s="24">
        <v>528621498</v>
      </c>
      <c r="P81" s="55">
        <v>-1299925207</v>
      </c>
      <c r="Q81" s="55"/>
      <c r="S81" s="24">
        <v>4076969</v>
      </c>
      <c r="U81" s="24">
        <v>-767226740</v>
      </c>
      <c r="W81" s="38">
        <v>-0.25</v>
      </c>
    </row>
    <row r="82" spans="1:23" ht="21.75" customHeight="1" x14ac:dyDescent="0.2">
      <c r="A82" s="54" t="s">
        <v>41</v>
      </c>
      <c r="B82" s="54"/>
      <c r="D82" s="9">
        <v>0</v>
      </c>
      <c r="F82" s="24">
        <v>-4929597360</v>
      </c>
      <c r="H82" s="9">
        <v>0</v>
      </c>
      <c r="J82" s="24">
        <v>-4929597360</v>
      </c>
      <c r="L82" s="38">
        <v>2.86</v>
      </c>
      <c r="N82" s="9">
        <v>0</v>
      </c>
      <c r="P82" s="55">
        <v>-1944498616</v>
      </c>
      <c r="Q82" s="55"/>
      <c r="S82" s="24">
        <v>24412907</v>
      </c>
      <c r="U82" s="24">
        <v>-1920085709</v>
      </c>
      <c r="W82" s="38">
        <v>-0.63</v>
      </c>
    </row>
    <row r="83" spans="1:23" ht="21.75" customHeight="1" x14ac:dyDescent="0.2">
      <c r="A83" s="54" t="s">
        <v>160</v>
      </c>
      <c r="B83" s="54"/>
      <c r="D83" s="9">
        <v>0</v>
      </c>
      <c r="F83" s="9">
        <v>0</v>
      </c>
      <c r="H83" s="9">
        <v>0</v>
      </c>
      <c r="J83" s="9">
        <v>0</v>
      </c>
      <c r="L83" s="10">
        <v>0</v>
      </c>
      <c r="N83" s="9">
        <v>0</v>
      </c>
      <c r="P83" s="56">
        <v>0</v>
      </c>
      <c r="Q83" s="56"/>
      <c r="S83" s="24">
        <v>-80314059</v>
      </c>
      <c r="U83" s="24">
        <v>-80314059</v>
      </c>
      <c r="W83" s="38">
        <v>-0.03</v>
      </c>
    </row>
    <row r="84" spans="1:23" ht="21.75" customHeight="1" x14ac:dyDescent="0.2">
      <c r="A84" s="54" t="s">
        <v>48</v>
      </c>
      <c r="B84" s="54"/>
      <c r="D84" s="9">
        <v>0</v>
      </c>
      <c r="F84" s="24">
        <v>-18249829840</v>
      </c>
      <c r="H84" s="9">
        <v>0</v>
      </c>
      <c r="J84" s="24">
        <v>-18249829840</v>
      </c>
      <c r="L84" s="38">
        <v>10.59</v>
      </c>
      <c r="N84" s="24">
        <v>3360000000</v>
      </c>
      <c r="P84" s="55">
        <v>-1486195308</v>
      </c>
      <c r="Q84" s="55"/>
      <c r="S84" s="24">
        <v>-9370906165</v>
      </c>
      <c r="U84" s="24">
        <v>-7497101473</v>
      </c>
      <c r="W84" s="38">
        <v>-2.44</v>
      </c>
    </row>
    <row r="85" spans="1:23" ht="21.75" customHeight="1" x14ac:dyDescent="0.2">
      <c r="A85" s="54" t="s">
        <v>161</v>
      </c>
      <c r="B85" s="54"/>
      <c r="D85" s="9">
        <v>0</v>
      </c>
      <c r="F85" s="9">
        <v>0</v>
      </c>
      <c r="H85" s="9">
        <v>0</v>
      </c>
      <c r="J85" s="9">
        <v>0</v>
      </c>
      <c r="L85" s="10">
        <v>0</v>
      </c>
      <c r="N85" s="9">
        <v>0</v>
      </c>
      <c r="P85" s="56">
        <v>0</v>
      </c>
      <c r="Q85" s="56"/>
      <c r="S85" s="24">
        <v>-679423871</v>
      </c>
      <c r="U85" s="24">
        <v>-679423871</v>
      </c>
      <c r="W85" s="38">
        <v>-0.22</v>
      </c>
    </row>
    <row r="86" spans="1:23" ht="21.75" customHeight="1" x14ac:dyDescent="0.2">
      <c r="A86" s="54" t="s">
        <v>162</v>
      </c>
      <c r="B86" s="54"/>
      <c r="D86" s="9">
        <v>0</v>
      </c>
      <c r="F86" s="9">
        <v>0</v>
      </c>
      <c r="H86" s="9">
        <v>0</v>
      </c>
      <c r="J86" s="9">
        <v>0</v>
      </c>
      <c r="L86" s="10">
        <v>0</v>
      </c>
      <c r="N86" s="9">
        <v>0</v>
      </c>
      <c r="P86" s="56">
        <v>0</v>
      </c>
      <c r="Q86" s="56"/>
      <c r="S86" s="24">
        <v>-339865025</v>
      </c>
      <c r="U86" s="24">
        <v>-339865025</v>
      </c>
      <c r="W86" s="38">
        <v>-0.11</v>
      </c>
    </row>
    <row r="87" spans="1:23" ht="21.75" customHeight="1" x14ac:dyDescent="0.2">
      <c r="A87" s="54" t="s">
        <v>43</v>
      </c>
      <c r="B87" s="54"/>
      <c r="D87" s="9">
        <v>0</v>
      </c>
      <c r="F87" s="24">
        <v>-7997696200</v>
      </c>
      <c r="H87" s="9">
        <v>0</v>
      </c>
      <c r="J87" s="24">
        <v>-7997696200</v>
      </c>
      <c r="L87" s="38">
        <v>4.6399999999999997</v>
      </c>
      <c r="N87" s="24">
        <v>2040000000</v>
      </c>
      <c r="P87" s="55">
        <v>11071629563</v>
      </c>
      <c r="Q87" s="55"/>
      <c r="S87" s="24">
        <v>-1128292375</v>
      </c>
      <c r="U87" s="24">
        <v>11983337188</v>
      </c>
      <c r="W87" s="38">
        <v>3.9</v>
      </c>
    </row>
    <row r="88" spans="1:23" ht="21.75" customHeight="1" x14ac:dyDescent="0.2">
      <c r="A88" s="54" t="s">
        <v>25</v>
      </c>
      <c r="B88" s="54"/>
      <c r="D88" s="9">
        <v>0</v>
      </c>
      <c r="F88" s="24">
        <v>347294499</v>
      </c>
      <c r="H88" s="9">
        <v>0</v>
      </c>
      <c r="J88" s="24">
        <v>347294499</v>
      </c>
      <c r="L88" s="38">
        <v>-0.2</v>
      </c>
      <c r="N88" s="24">
        <v>7462000000</v>
      </c>
      <c r="P88" s="55">
        <v>-177618308</v>
      </c>
      <c r="Q88" s="55"/>
      <c r="S88" s="24">
        <v>-6711308508</v>
      </c>
      <c r="U88" s="24">
        <v>573073184</v>
      </c>
      <c r="W88" s="38">
        <v>0.19</v>
      </c>
    </row>
    <row r="89" spans="1:23" ht="21.75" customHeight="1" x14ac:dyDescent="0.2">
      <c r="A89" s="54" t="s">
        <v>163</v>
      </c>
      <c r="B89" s="54"/>
      <c r="D89" s="9">
        <v>0</v>
      </c>
      <c r="F89" s="9">
        <v>0</v>
      </c>
      <c r="H89" s="9">
        <v>0</v>
      </c>
      <c r="J89" s="9">
        <v>0</v>
      </c>
      <c r="L89" s="10">
        <v>0</v>
      </c>
      <c r="N89" s="24">
        <v>1150000000</v>
      </c>
      <c r="P89" s="56">
        <v>0</v>
      </c>
      <c r="Q89" s="56"/>
      <c r="S89" s="24">
        <v>-5189937279</v>
      </c>
      <c r="U89" s="24">
        <v>-4039937279</v>
      </c>
      <c r="W89" s="38">
        <v>-1.32</v>
      </c>
    </row>
    <row r="90" spans="1:23" ht="21.75" customHeight="1" x14ac:dyDescent="0.2">
      <c r="A90" s="54" t="s">
        <v>164</v>
      </c>
      <c r="B90" s="54"/>
      <c r="D90" s="9">
        <v>0</v>
      </c>
      <c r="F90" s="9">
        <v>0</v>
      </c>
      <c r="H90" s="9">
        <v>0</v>
      </c>
      <c r="J90" s="9">
        <v>0</v>
      </c>
      <c r="L90" s="10">
        <v>0</v>
      </c>
      <c r="N90" s="9">
        <v>0</v>
      </c>
      <c r="P90" s="56">
        <v>0</v>
      </c>
      <c r="Q90" s="56"/>
      <c r="S90" s="24">
        <v>-214502425</v>
      </c>
      <c r="U90" s="24">
        <v>-214502425</v>
      </c>
      <c r="W90" s="38">
        <v>-7.0000000000000007E-2</v>
      </c>
    </row>
    <row r="91" spans="1:23" ht="21.75" customHeight="1" x14ac:dyDescent="0.2">
      <c r="A91" s="54" t="s">
        <v>55</v>
      </c>
      <c r="B91" s="54"/>
      <c r="D91" s="24">
        <v>2134905660</v>
      </c>
      <c r="F91" s="24">
        <v>-5239185600</v>
      </c>
      <c r="H91" s="9">
        <v>0</v>
      </c>
      <c r="J91" s="24">
        <v>-3104279940</v>
      </c>
      <c r="L91" s="38">
        <v>1.8</v>
      </c>
      <c r="N91" s="24">
        <v>2134905660</v>
      </c>
      <c r="P91" s="55">
        <v>-2037122375</v>
      </c>
      <c r="Q91" s="55"/>
      <c r="S91" s="9">
        <v>0</v>
      </c>
      <c r="U91" s="24">
        <v>97783285</v>
      </c>
      <c r="W91" s="38">
        <v>0.03</v>
      </c>
    </row>
    <row r="92" spans="1:23" ht="21.75" customHeight="1" x14ac:dyDescent="0.2">
      <c r="A92" s="54" t="s">
        <v>33</v>
      </c>
      <c r="B92" s="54"/>
      <c r="D92" s="9">
        <v>0</v>
      </c>
      <c r="F92" s="24">
        <v>-3370269861</v>
      </c>
      <c r="H92" s="9">
        <v>0</v>
      </c>
      <c r="J92" s="24">
        <v>-3370269861</v>
      </c>
      <c r="L92" s="38">
        <v>1.95</v>
      </c>
      <c r="N92" s="24">
        <v>379500000</v>
      </c>
      <c r="P92" s="55">
        <v>-14205228823</v>
      </c>
      <c r="Q92" s="55"/>
      <c r="S92" s="9">
        <v>0</v>
      </c>
      <c r="U92" s="24">
        <v>-13825728823</v>
      </c>
      <c r="W92" s="38">
        <v>-4.5</v>
      </c>
    </row>
    <row r="93" spans="1:23" ht="21.75" customHeight="1" x14ac:dyDescent="0.2">
      <c r="A93" s="54" t="s">
        <v>38</v>
      </c>
      <c r="B93" s="54"/>
      <c r="D93" s="9">
        <v>0</v>
      </c>
      <c r="F93" s="24">
        <v>243106149</v>
      </c>
      <c r="H93" s="9">
        <v>0</v>
      </c>
      <c r="J93" s="24">
        <v>243106149</v>
      </c>
      <c r="L93" s="38">
        <v>-0.14000000000000001</v>
      </c>
      <c r="N93" s="24">
        <v>1600000000</v>
      </c>
      <c r="P93" s="55">
        <v>2741027927</v>
      </c>
      <c r="Q93" s="55"/>
      <c r="S93" s="9">
        <v>0</v>
      </c>
      <c r="U93" s="24">
        <v>4341027927</v>
      </c>
      <c r="W93" s="38">
        <v>1.41</v>
      </c>
    </row>
    <row r="94" spans="1:23" ht="21.75" customHeight="1" x14ac:dyDescent="0.2">
      <c r="A94" s="54" t="s">
        <v>56</v>
      </c>
      <c r="B94" s="54"/>
      <c r="D94" s="9">
        <v>0</v>
      </c>
      <c r="F94" s="24">
        <v>297680999</v>
      </c>
      <c r="H94" s="9">
        <v>0</v>
      </c>
      <c r="J94" s="24">
        <v>297680999</v>
      </c>
      <c r="L94" s="38">
        <v>-0.17</v>
      </c>
      <c r="N94" s="9">
        <v>0</v>
      </c>
      <c r="P94" s="55">
        <v>106836933</v>
      </c>
      <c r="Q94" s="55"/>
      <c r="S94" s="9">
        <v>0</v>
      </c>
      <c r="U94" s="24">
        <v>106836933</v>
      </c>
      <c r="W94" s="38">
        <v>0.03</v>
      </c>
    </row>
    <row r="95" spans="1:23" ht="21.75" customHeight="1" x14ac:dyDescent="0.2">
      <c r="A95" s="54" t="s">
        <v>64</v>
      </c>
      <c r="B95" s="54"/>
      <c r="D95" s="9">
        <v>0</v>
      </c>
      <c r="F95" s="24">
        <v>-8916938191</v>
      </c>
      <c r="H95" s="9">
        <v>0</v>
      </c>
      <c r="J95" s="24">
        <v>-8916938191</v>
      </c>
      <c r="L95" s="38">
        <v>5.17</v>
      </c>
      <c r="N95" s="9">
        <v>0</v>
      </c>
      <c r="P95" s="55">
        <v>-8916938191</v>
      </c>
      <c r="Q95" s="55"/>
      <c r="S95" s="9">
        <v>0</v>
      </c>
      <c r="U95" s="24">
        <v>-8916938191</v>
      </c>
      <c r="W95" s="38">
        <v>-2.9</v>
      </c>
    </row>
    <row r="96" spans="1:23" ht="21.75" customHeight="1" x14ac:dyDescent="0.2">
      <c r="A96" s="54" t="s">
        <v>62</v>
      </c>
      <c r="B96" s="54"/>
      <c r="D96" s="9">
        <v>0</v>
      </c>
      <c r="F96" s="24">
        <v>-1052941911</v>
      </c>
      <c r="H96" s="9">
        <v>0</v>
      </c>
      <c r="J96" s="24">
        <v>-1052941911</v>
      </c>
      <c r="L96" s="38">
        <v>0.61</v>
      </c>
      <c r="N96" s="9">
        <v>0</v>
      </c>
      <c r="P96" s="55">
        <v>-1052941911</v>
      </c>
      <c r="Q96" s="55"/>
      <c r="S96" s="9">
        <v>0</v>
      </c>
      <c r="U96" s="24">
        <v>-1052941911</v>
      </c>
      <c r="W96" s="38">
        <v>-0.34</v>
      </c>
    </row>
    <row r="97" spans="1:23" ht="21.75" customHeight="1" x14ac:dyDescent="0.2">
      <c r="A97" s="54" t="s">
        <v>46</v>
      </c>
      <c r="B97" s="54"/>
      <c r="D97" s="9">
        <v>0</v>
      </c>
      <c r="F97" s="24">
        <v>-6727590600</v>
      </c>
      <c r="H97" s="9">
        <v>0</v>
      </c>
      <c r="J97" s="24">
        <v>-6727590600</v>
      </c>
      <c r="L97" s="38">
        <v>3.9</v>
      </c>
      <c r="N97" s="9">
        <v>0</v>
      </c>
      <c r="P97" s="55">
        <v>1365058252</v>
      </c>
      <c r="Q97" s="55"/>
      <c r="S97" s="9">
        <v>0</v>
      </c>
      <c r="U97" s="24">
        <v>1365058252</v>
      </c>
      <c r="W97" s="38">
        <v>0.44</v>
      </c>
    </row>
    <row r="98" spans="1:23" ht="21.75" customHeight="1" x14ac:dyDescent="0.2">
      <c r="A98" s="54" t="s">
        <v>57</v>
      </c>
      <c r="B98" s="54"/>
      <c r="D98" s="9">
        <v>0</v>
      </c>
      <c r="F98" s="24">
        <v>327095</v>
      </c>
      <c r="H98" s="9">
        <v>0</v>
      </c>
      <c r="J98" s="24">
        <v>327095</v>
      </c>
      <c r="L98" s="10">
        <v>0</v>
      </c>
      <c r="N98" s="9">
        <v>0</v>
      </c>
      <c r="P98" s="55">
        <v>327095</v>
      </c>
      <c r="Q98" s="55"/>
      <c r="S98" s="9">
        <v>0</v>
      </c>
      <c r="U98" s="24">
        <v>327095</v>
      </c>
      <c r="W98" s="10">
        <v>0</v>
      </c>
    </row>
    <row r="99" spans="1:23" ht="21.75" customHeight="1" x14ac:dyDescent="0.2">
      <c r="A99" s="57" t="s">
        <v>30</v>
      </c>
      <c r="B99" s="57"/>
      <c r="D99" s="13">
        <v>0</v>
      </c>
      <c r="F99" s="13">
        <v>0</v>
      </c>
      <c r="H99" s="13">
        <v>0</v>
      </c>
      <c r="J99" s="13">
        <v>0</v>
      </c>
      <c r="L99" s="14">
        <v>0</v>
      </c>
      <c r="N99" s="13">
        <v>0</v>
      </c>
      <c r="P99" s="55">
        <v>-1067997</v>
      </c>
      <c r="Q99" s="55"/>
      <c r="S99" s="13">
        <v>0</v>
      </c>
      <c r="U99" s="25">
        <v>-1067997</v>
      </c>
      <c r="W99" s="14">
        <v>0</v>
      </c>
    </row>
    <row r="100" spans="1:23" ht="21.75" customHeight="1" thickBot="1" x14ac:dyDescent="0.25">
      <c r="A100" s="59" t="s">
        <v>65</v>
      </c>
      <c r="B100" s="59"/>
      <c r="D100" s="27">
        <f>SUM(D9:D99)</f>
        <v>2663527158</v>
      </c>
      <c r="F100" s="27">
        <f>SUM(F9:F99)</f>
        <v>-179175130522</v>
      </c>
      <c r="H100" s="27">
        <f>SUM(H9:H99)</f>
        <v>49118255138</v>
      </c>
      <c r="J100" s="27">
        <f>SUM(J9:J99)</f>
        <v>-127393348226</v>
      </c>
      <c r="L100" s="39">
        <f>SUM(L9:L99)</f>
        <v>73.87</v>
      </c>
      <c r="N100" s="27">
        <f>SUM(N9:N99)</f>
        <v>90935727158</v>
      </c>
      <c r="P100" s="58">
        <f>SUM(P9:Q99)</f>
        <v>23087997942</v>
      </c>
      <c r="Q100" s="58"/>
      <c r="S100" s="27">
        <f>SUM(S9:S99)</f>
        <v>44873729129</v>
      </c>
      <c r="U100" s="27">
        <f>SUM(U9:U99)</f>
        <v>158897454229</v>
      </c>
      <c r="W100" s="39">
        <f>SUM(W9:W99)</f>
        <v>51.700000000000017</v>
      </c>
    </row>
    <row r="101" spans="1:23" ht="13.5" thickTop="1" x14ac:dyDescent="0.2"/>
  </sheetData>
  <mergeCells count="194">
    <mergeCell ref="A98:B98"/>
    <mergeCell ref="P98:Q98"/>
    <mergeCell ref="A99:B99"/>
    <mergeCell ref="P99:Q99"/>
    <mergeCell ref="A100:B100"/>
    <mergeCell ref="P100:Q100"/>
    <mergeCell ref="A93:B93"/>
    <mergeCell ref="P93:Q93"/>
    <mergeCell ref="A94:B94"/>
    <mergeCell ref="P94:Q94"/>
    <mergeCell ref="A95:B95"/>
    <mergeCell ref="P95:Q95"/>
    <mergeCell ref="A96:B96"/>
    <mergeCell ref="P96:Q96"/>
    <mergeCell ref="A97:B97"/>
    <mergeCell ref="P97:Q97"/>
    <mergeCell ref="A88:B88"/>
    <mergeCell ref="P88:Q88"/>
    <mergeCell ref="A89:B89"/>
    <mergeCell ref="P89:Q89"/>
    <mergeCell ref="A90:B90"/>
    <mergeCell ref="P90:Q90"/>
    <mergeCell ref="A91:B91"/>
    <mergeCell ref="P91:Q91"/>
    <mergeCell ref="A92:B92"/>
    <mergeCell ref="P92:Q92"/>
    <mergeCell ref="A83:B83"/>
    <mergeCell ref="P83:Q83"/>
    <mergeCell ref="A84:B84"/>
    <mergeCell ref="P84:Q84"/>
    <mergeCell ref="A85:B85"/>
    <mergeCell ref="P85:Q85"/>
    <mergeCell ref="A86:B86"/>
    <mergeCell ref="P86:Q86"/>
    <mergeCell ref="A87:B87"/>
    <mergeCell ref="P87:Q8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69:B69"/>
    <mergeCell ref="P69:Q69"/>
    <mergeCell ref="A70:B70"/>
    <mergeCell ref="P70:Q70"/>
    <mergeCell ref="A71:B71"/>
    <mergeCell ref="P71:Q71"/>
    <mergeCell ref="A72:B72"/>
    <mergeCell ref="P72:Q72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9" scale="65" fitToHeight="0" orientation="landscape" r:id="rId1"/>
  <ignoredErrors>
    <ignoredError sqref="P100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FA1-66F1-485E-93D5-44A40DD2B759}">
  <dimension ref="A1:V11"/>
  <sheetViews>
    <sheetView rightToLeft="1" view="pageBreakPreview" zoomScale="60" zoomScaleNormal="100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7109375" bestFit="1" customWidth="1"/>
    <col min="7" max="7" width="1.28515625" customWidth="1"/>
    <col min="8" max="8" width="16.28515625" bestFit="1" customWidth="1"/>
    <col min="9" max="9" width="1.28515625" customWidth="1"/>
    <col min="10" max="10" width="16.8554687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6.85546875" bestFit="1" customWidth="1"/>
    <col min="17" max="17" width="2.140625" bestFit="1" customWidth="1"/>
    <col min="18" max="18" width="11.140625" bestFit="1" customWidth="1"/>
    <col min="19" max="19" width="15" bestFit="1" customWidth="1"/>
    <col min="20" max="20" width="1.28515625" customWidth="1"/>
    <col min="21" max="21" width="16.28515625" bestFit="1" customWidth="1"/>
    <col min="22" max="22" width="18.7109375" bestFit="1" customWidth="1"/>
  </cols>
  <sheetData>
    <row r="1" spans="1:22" ht="25.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25.5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2" ht="25.5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</row>
    <row r="4" spans="1:22" ht="14.45" customHeight="1" x14ac:dyDescent="0.2"/>
    <row r="5" spans="1:22" ht="24" x14ac:dyDescent="0.2">
      <c r="A5" s="1" t="s">
        <v>165</v>
      </c>
      <c r="B5" s="49" t="s">
        <v>283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2" ht="21" x14ac:dyDescent="0.2">
      <c r="D6" s="62" t="s">
        <v>114</v>
      </c>
      <c r="E6" s="62"/>
      <c r="F6" s="62"/>
      <c r="G6" s="62"/>
      <c r="H6" s="62"/>
      <c r="I6" s="62"/>
      <c r="J6" s="62"/>
      <c r="K6" s="62"/>
      <c r="L6" s="62"/>
      <c r="N6" s="62" t="s">
        <v>115</v>
      </c>
      <c r="O6" s="62"/>
      <c r="P6" s="62"/>
      <c r="Q6" s="63"/>
      <c r="R6" s="62"/>
      <c r="S6" s="62"/>
      <c r="T6" s="63"/>
      <c r="U6" s="62"/>
      <c r="V6" s="62"/>
    </row>
    <row r="7" spans="1:22" ht="21" x14ac:dyDescent="0.2">
      <c r="D7" s="3"/>
      <c r="E7" s="3"/>
      <c r="F7" s="3"/>
      <c r="G7" s="3"/>
      <c r="H7" s="3"/>
      <c r="I7" s="3"/>
      <c r="J7" s="51" t="s">
        <v>65</v>
      </c>
      <c r="K7" s="51"/>
      <c r="L7" s="51"/>
      <c r="N7" s="51"/>
      <c r="O7" s="51"/>
      <c r="P7" s="51"/>
      <c r="Q7" s="29"/>
      <c r="R7" s="51"/>
      <c r="S7" s="51"/>
      <c r="T7" s="29"/>
      <c r="U7" s="51" t="s">
        <v>65</v>
      </c>
      <c r="V7" s="51"/>
    </row>
    <row r="8" spans="1:22" ht="21" x14ac:dyDescent="0.2">
      <c r="A8" s="62" t="s">
        <v>116</v>
      </c>
      <c r="B8" s="62"/>
      <c r="D8" s="28" t="s">
        <v>117</v>
      </c>
      <c r="F8" s="28" t="s">
        <v>118</v>
      </c>
      <c r="H8" s="28" t="s">
        <v>119</v>
      </c>
      <c r="J8" s="4" t="s">
        <v>93</v>
      </c>
      <c r="K8" s="3"/>
      <c r="L8" s="4" t="s">
        <v>101</v>
      </c>
      <c r="N8" s="28" t="s">
        <v>117</v>
      </c>
      <c r="P8" s="41" t="s">
        <v>118</v>
      </c>
      <c r="Q8" s="29"/>
      <c r="R8" s="63" t="s">
        <v>119</v>
      </c>
      <c r="S8" s="63"/>
      <c r="U8" s="4" t="s">
        <v>93</v>
      </c>
      <c r="V8" s="4" t="s">
        <v>101</v>
      </c>
    </row>
    <row r="9" spans="1:22" ht="18.75" x14ac:dyDescent="0.2">
      <c r="A9" s="54" t="s">
        <v>61</v>
      </c>
      <c r="B9" s="54"/>
      <c r="D9" s="9">
        <v>0</v>
      </c>
      <c r="F9" s="24">
        <v>1525955513</v>
      </c>
      <c r="H9" s="9">
        <v>0</v>
      </c>
      <c r="J9" s="24">
        <v>1525955513</v>
      </c>
      <c r="L9" s="38">
        <v>-0.89</v>
      </c>
      <c r="M9" s="23"/>
      <c r="N9" s="9">
        <v>0</v>
      </c>
      <c r="P9" s="55">
        <v>1525955513</v>
      </c>
      <c r="Q9" s="55"/>
      <c r="R9" s="67">
        <v>78065582935</v>
      </c>
      <c r="S9" s="67"/>
      <c r="U9" s="24">
        <v>79591538448</v>
      </c>
      <c r="V9" s="38">
        <v>25.91</v>
      </c>
    </row>
    <row r="10" spans="1:22" ht="21.75" thickBot="1" x14ac:dyDescent="0.25">
      <c r="A10" s="59" t="s">
        <v>65</v>
      </c>
      <c r="B10" s="59"/>
      <c r="D10" s="16">
        <f>SUM(D9:D9)</f>
        <v>0</v>
      </c>
      <c r="E10" s="9"/>
      <c r="F10" s="16">
        <f>SUM(F9:F9)</f>
        <v>1525955513</v>
      </c>
      <c r="G10" s="9"/>
      <c r="H10" s="16">
        <f>SUM(H9:H9)</f>
        <v>0</v>
      </c>
      <c r="I10" s="9"/>
      <c r="J10" s="42">
        <f>SUM(J9:J9)</f>
        <v>1525955513</v>
      </c>
      <c r="K10" s="43"/>
      <c r="L10" s="44">
        <f>SUM(L9:L9)</f>
        <v>-0.89</v>
      </c>
      <c r="M10" s="9"/>
      <c r="N10" s="16">
        <f>SUM(N9:N9)</f>
        <v>0</v>
      </c>
      <c r="O10" s="9"/>
      <c r="P10" s="16">
        <f>SUM(P9:P9)</f>
        <v>1525955513</v>
      </c>
      <c r="Q10" s="9"/>
      <c r="R10" s="68">
        <f>SUM(R9:S9)</f>
        <v>78065582935</v>
      </c>
      <c r="S10" s="68"/>
      <c r="T10" s="9"/>
      <c r="U10" s="16">
        <f>SUM(U9:U9)</f>
        <v>79591538448</v>
      </c>
      <c r="V10" s="17">
        <f>SUM(V9:V9)</f>
        <v>25.91</v>
      </c>
    </row>
    <row r="11" spans="1:22" ht="13.5" thickTop="1" x14ac:dyDescent="0.2"/>
  </sheetData>
  <mergeCells count="17">
    <mergeCell ref="A9:B9"/>
    <mergeCell ref="R9:S9"/>
    <mergeCell ref="A10:B10"/>
    <mergeCell ref="R10:S10"/>
    <mergeCell ref="P9:Q9"/>
    <mergeCell ref="J7:L7"/>
    <mergeCell ref="N7:P7"/>
    <mergeCell ref="R7:S7"/>
    <mergeCell ref="U7:V7"/>
    <mergeCell ref="A8:B8"/>
    <mergeCell ref="R8:S8"/>
    <mergeCell ref="A1:V1"/>
    <mergeCell ref="A2:U2"/>
    <mergeCell ref="A3:U3"/>
    <mergeCell ref="B5:U5"/>
    <mergeCell ref="D6:L6"/>
    <mergeCell ref="N6:V6"/>
  </mergeCells>
  <pageMargins left="0.7" right="0.7" top="0.75" bottom="0.75" header="0.3" footer="0.3"/>
  <pageSetup paperSize="9" orientation="portrait" r:id="rId1"/>
  <ignoredErrors>
    <ignoredError sqref="R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7"/>
  <sheetViews>
    <sheetView rightToLeft="1" view="pageBreakPreview" zoomScale="60" zoomScaleNormal="100" workbookViewId="0">
      <selection sqref="A1:R1"/>
    </sheetView>
  </sheetViews>
  <sheetFormatPr defaultRowHeight="12.75" x14ac:dyDescent="0.2"/>
  <cols>
    <col min="1" max="1" width="6.7109375" bestFit="1" customWidth="1"/>
    <col min="2" max="2" width="23.140625" customWidth="1"/>
    <col min="3" max="3" width="1.28515625" customWidth="1"/>
    <col min="4" max="4" width="15.5703125" bestFit="1" customWidth="1"/>
    <col min="5" max="5" width="1.28515625" customWidth="1"/>
    <col min="6" max="6" width="16.28515625" bestFit="1" customWidth="1"/>
    <col min="7" max="7" width="1.28515625" customWidth="1"/>
    <col min="8" max="8" width="14.85546875" bestFit="1" customWidth="1"/>
    <col min="9" max="9" width="1.28515625" customWidth="1"/>
    <col min="10" max="10" width="15.5703125" bestFit="1" customWidth="1"/>
    <col min="11" max="11" width="1.28515625" customWidth="1"/>
    <col min="12" max="12" width="16.85546875" bestFit="1" customWidth="1"/>
    <col min="13" max="13" width="1.28515625" customWidth="1"/>
    <col min="14" max="14" width="16.28515625" bestFit="1" customWidth="1"/>
    <col min="15" max="15" width="1.28515625" customWidth="1"/>
    <col min="16" max="16" width="15.5703125" bestFit="1" customWidth="1"/>
    <col min="17" max="17" width="1.28515625" customWidth="1"/>
    <col min="18" max="18" width="16.85546875" bestFit="1" customWidth="1"/>
    <col min="19" max="19" width="0.28515625" customWidth="1"/>
  </cols>
  <sheetData>
    <row r="1" spans="1:18" ht="29.1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1.75" customHeight="1" x14ac:dyDescent="0.2">
      <c r="A2" s="48" t="s">
        <v>96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1.7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4.45" customHeight="1" x14ac:dyDescent="0.2"/>
    <row r="5" spans="1:18" ht="14.45" customHeight="1" x14ac:dyDescent="0.2">
      <c r="A5" s="1" t="s">
        <v>166</v>
      </c>
      <c r="B5" s="49" t="s">
        <v>167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4.45" customHeight="1" x14ac:dyDescent="0.2">
      <c r="D6" s="50" t="s">
        <v>114</v>
      </c>
      <c r="E6" s="50"/>
      <c r="F6" s="50"/>
      <c r="G6" s="50"/>
      <c r="H6" s="50"/>
      <c r="I6" s="50"/>
      <c r="J6" s="50"/>
      <c r="L6" s="50" t="s">
        <v>115</v>
      </c>
      <c r="M6" s="50"/>
      <c r="N6" s="50"/>
      <c r="O6" s="50"/>
      <c r="P6" s="50"/>
      <c r="Q6" s="50"/>
      <c r="R6" s="5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0" t="s">
        <v>168</v>
      </c>
      <c r="B8" s="50"/>
      <c r="D8" s="2" t="s">
        <v>169</v>
      </c>
      <c r="F8" s="2" t="s">
        <v>118</v>
      </c>
      <c r="H8" s="2" t="s">
        <v>119</v>
      </c>
      <c r="J8" s="2" t="s">
        <v>65</v>
      </c>
      <c r="L8" s="2" t="s">
        <v>169</v>
      </c>
      <c r="N8" s="2" t="s">
        <v>118</v>
      </c>
      <c r="P8" s="2" t="s">
        <v>119</v>
      </c>
      <c r="R8" s="2" t="s">
        <v>65</v>
      </c>
    </row>
    <row r="9" spans="1:18" ht="21.75" customHeight="1" x14ac:dyDescent="0.2">
      <c r="A9" s="52" t="s">
        <v>80</v>
      </c>
      <c r="B9" s="52"/>
      <c r="D9" s="22">
        <v>180975047</v>
      </c>
      <c r="F9" s="6">
        <v>0</v>
      </c>
      <c r="H9" s="22">
        <v>139336191</v>
      </c>
      <c r="J9" s="22">
        <v>320311238</v>
      </c>
      <c r="L9" s="22">
        <v>407615403</v>
      </c>
      <c r="N9" s="6">
        <v>0</v>
      </c>
      <c r="P9" s="22">
        <v>139336191</v>
      </c>
      <c r="R9" s="22">
        <v>546951594</v>
      </c>
    </row>
    <row r="10" spans="1:18" ht="21.75" customHeight="1" x14ac:dyDescent="0.2">
      <c r="A10" s="54" t="s">
        <v>84</v>
      </c>
      <c r="B10" s="54"/>
      <c r="D10" s="24">
        <v>89795532</v>
      </c>
      <c r="F10" s="9">
        <v>0</v>
      </c>
      <c r="H10" s="24">
        <v>-139075032</v>
      </c>
      <c r="J10" s="24">
        <v>-49279500</v>
      </c>
      <c r="L10" s="24">
        <v>463027505</v>
      </c>
      <c r="N10" s="9">
        <v>0</v>
      </c>
      <c r="P10" s="24">
        <v>-139075032</v>
      </c>
      <c r="R10" s="24">
        <v>323952473</v>
      </c>
    </row>
    <row r="11" spans="1:18" ht="21.75" customHeight="1" x14ac:dyDescent="0.2">
      <c r="A11" s="54" t="s">
        <v>87</v>
      </c>
      <c r="B11" s="54"/>
      <c r="D11" s="24">
        <v>825369705</v>
      </c>
      <c r="F11" s="9">
        <v>0</v>
      </c>
      <c r="H11" s="24">
        <v>57660938</v>
      </c>
      <c r="J11" s="24">
        <v>883030643</v>
      </c>
      <c r="L11" s="24">
        <v>825369705</v>
      </c>
      <c r="N11" s="9">
        <v>0</v>
      </c>
      <c r="P11" s="24">
        <v>57660938</v>
      </c>
      <c r="R11" s="24">
        <v>883030643</v>
      </c>
    </row>
    <row r="12" spans="1:18" ht="21.75" customHeight="1" x14ac:dyDescent="0.2">
      <c r="A12" s="54" t="s">
        <v>170</v>
      </c>
      <c r="B12" s="54"/>
      <c r="D12" s="9">
        <v>0</v>
      </c>
      <c r="F12" s="9">
        <v>0</v>
      </c>
      <c r="H12" s="9">
        <v>0</v>
      </c>
      <c r="J12" s="9">
        <v>0</v>
      </c>
      <c r="L12" s="24">
        <v>118889649</v>
      </c>
      <c r="N12" s="9">
        <v>0</v>
      </c>
      <c r="P12" s="9">
        <v>0</v>
      </c>
      <c r="R12" s="24">
        <v>118889649</v>
      </c>
    </row>
    <row r="13" spans="1:18" ht="21.75" customHeight="1" x14ac:dyDescent="0.2">
      <c r="A13" s="54" t="s">
        <v>171</v>
      </c>
      <c r="B13" s="54"/>
      <c r="D13" s="9">
        <v>0</v>
      </c>
      <c r="F13" s="9">
        <v>0</v>
      </c>
      <c r="H13" s="9">
        <v>0</v>
      </c>
      <c r="J13" s="9">
        <v>0</v>
      </c>
      <c r="L13" s="24">
        <v>480985685</v>
      </c>
      <c r="N13" s="9">
        <v>0</v>
      </c>
      <c r="P13" s="24">
        <v>-35267251</v>
      </c>
      <c r="R13" s="24">
        <v>445718434</v>
      </c>
    </row>
    <row r="14" spans="1:18" ht="21.75" customHeight="1" x14ac:dyDescent="0.2">
      <c r="A14" s="54" t="s">
        <v>172</v>
      </c>
      <c r="B14" s="54"/>
      <c r="D14" s="9">
        <v>0</v>
      </c>
      <c r="F14" s="9">
        <v>0</v>
      </c>
      <c r="H14" s="9">
        <v>0</v>
      </c>
      <c r="J14" s="9">
        <v>0</v>
      </c>
      <c r="L14" s="24">
        <v>1666621774</v>
      </c>
      <c r="N14" s="9">
        <v>0</v>
      </c>
      <c r="P14" s="24">
        <v>-137062500</v>
      </c>
      <c r="R14" s="24">
        <v>1529559274</v>
      </c>
    </row>
    <row r="15" spans="1:18" ht="21.75" customHeight="1" x14ac:dyDescent="0.2">
      <c r="A15" s="54" t="s">
        <v>173</v>
      </c>
      <c r="B15" s="54"/>
      <c r="D15" s="9">
        <v>0</v>
      </c>
      <c r="F15" s="9">
        <v>0</v>
      </c>
      <c r="H15" s="9">
        <v>0</v>
      </c>
      <c r="J15" s="9">
        <v>0</v>
      </c>
      <c r="L15" s="24">
        <v>14612493458</v>
      </c>
      <c r="N15" s="9">
        <v>0</v>
      </c>
      <c r="P15" s="24">
        <v>3213105791</v>
      </c>
      <c r="R15" s="24">
        <v>17825599249</v>
      </c>
    </row>
    <row r="16" spans="1:18" ht="21.75" customHeight="1" x14ac:dyDescent="0.2">
      <c r="A16" s="54" t="s">
        <v>174</v>
      </c>
      <c r="B16" s="54"/>
      <c r="D16" s="9">
        <v>0</v>
      </c>
      <c r="F16" s="9">
        <v>0</v>
      </c>
      <c r="H16" s="9">
        <v>0</v>
      </c>
      <c r="J16" s="9">
        <v>0</v>
      </c>
      <c r="L16" s="24">
        <v>3171386723</v>
      </c>
      <c r="N16" s="9">
        <v>0</v>
      </c>
      <c r="P16" s="24">
        <v>-43137500</v>
      </c>
      <c r="R16" s="24">
        <v>3128249223</v>
      </c>
    </row>
    <row r="17" spans="1:18" ht="21.75" customHeight="1" x14ac:dyDescent="0.2">
      <c r="A17" s="54" t="s">
        <v>175</v>
      </c>
      <c r="B17" s="54"/>
      <c r="D17" s="9">
        <v>0</v>
      </c>
      <c r="F17" s="9">
        <v>0</v>
      </c>
      <c r="H17" s="9">
        <v>0</v>
      </c>
      <c r="J17" s="9">
        <v>0</v>
      </c>
      <c r="L17" s="24">
        <v>1146598616</v>
      </c>
      <c r="N17" s="9">
        <v>0</v>
      </c>
      <c r="P17" s="24">
        <v>-77750000</v>
      </c>
      <c r="R17" s="24">
        <v>1068848616</v>
      </c>
    </row>
    <row r="18" spans="1:18" ht="21.75" customHeight="1" x14ac:dyDescent="0.2">
      <c r="A18" s="54" t="s">
        <v>176</v>
      </c>
      <c r="B18" s="54"/>
      <c r="D18" s="9">
        <v>0</v>
      </c>
      <c r="F18" s="9">
        <v>0</v>
      </c>
      <c r="H18" s="9">
        <v>0</v>
      </c>
      <c r="J18" s="9">
        <v>0</v>
      </c>
      <c r="L18" s="24">
        <v>1528689384</v>
      </c>
      <c r="N18" s="9">
        <v>0</v>
      </c>
      <c r="P18" s="9">
        <v>0</v>
      </c>
      <c r="R18" s="24">
        <v>1528689384</v>
      </c>
    </row>
    <row r="19" spans="1:18" ht="21.75" customHeight="1" x14ac:dyDescent="0.2">
      <c r="A19" s="69" t="str">
        <f>اوراق!A12</f>
        <v>اوراق تامین مالی جمعی ایسا شمیم</v>
      </c>
      <c r="B19" s="69"/>
      <c r="D19" s="24">
        <v>479508180</v>
      </c>
      <c r="F19" s="9"/>
      <c r="H19" s="9"/>
      <c r="J19" s="24">
        <f>D19</f>
        <v>479508180</v>
      </c>
      <c r="L19" s="24">
        <f>5050819650-4427459016+J19</f>
        <v>1102868814</v>
      </c>
      <c r="N19" s="9"/>
      <c r="P19" s="9"/>
      <c r="R19" s="24">
        <f>L19</f>
        <v>1102868814</v>
      </c>
    </row>
    <row r="20" spans="1:18" ht="21.75" customHeight="1" x14ac:dyDescent="0.2">
      <c r="A20" s="69" t="str">
        <f>اوراق!A13</f>
        <v>اوراق  تامین مالی جمعی ایساکران</v>
      </c>
      <c r="B20" s="69"/>
      <c r="D20" s="24">
        <v>395535240</v>
      </c>
      <c r="F20" s="9"/>
      <c r="H20" s="9"/>
      <c r="J20" s="24">
        <f t="shared" ref="J20:J26" si="0">D20</f>
        <v>395535240</v>
      </c>
      <c r="L20" s="24">
        <f>3520263707-2452318559+J20-1186605755</f>
        <v>276874633</v>
      </c>
      <c r="N20" s="9"/>
      <c r="P20" s="9"/>
      <c r="R20" s="24">
        <f t="shared" ref="R20:R26" si="1">L20</f>
        <v>276874633</v>
      </c>
    </row>
    <row r="21" spans="1:18" ht="21.75" customHeight="1" x14ac:dyDescent="0.2">
      <c r="A21" s="69" t="str">
        <f>اوراق!A14</f>
        <v>اوراق  تامین مالی جمعی ایساولوو</v>
      </c>
      <c r="B21" s="69"/>
      <c r="D21" s="24">
        <v>361643820</v>
      </c>
      <c r="F21" s="9"/>
      <c r="H21" s="9"/>
      <c r="J21" s="24">
        <f t="shared" si="0"/>
        <v>361643820</v>
      </c>
      <c r="L21" s="24">
        <f>2326575337-2206027397+J21</f>
        <v>482191760</v>
      </c>
      <c r="N21" s="9"/>
      <c r="P21" s="9"/>
      <c r="R21" s="24">
        <f t="shared" si="1"/>
        <v>482191760</v>
      </c>
    </row>
    <row r="22" spans="1:18" ht="21.75" customHeight="1" x14ac:dyDescent="0.2">
      <c r="A22" s="69" t="str">
        <f>اوراق!A15</f>
        <v>اوراق  تامین مالی جمعی ایساخیام</v>
      </c>
      <c r="B22" s="69"/>
      <c r="D22" s="24">
        <v>361643867</v>
      </c>
      <c r="F22" s="9"/>
      <c r="H22" s="9"/>
      <c r="J22" s="24">
        <f t="shared" si="0"/>
        <v>361643867</v>
      </c>
      <c r="L22" s="24">
        <f>1928767088-1109041096+J22-1084931507</f>
        <v>96438352</v>
      </c>
      <c r="N22" s="9"/>
      <c r="P22" s="9"/>
      <c r="R22" s="24">
        <f t="shared" si="1"/>
        <v>96438352</v>
      </c>
    </row>
    <row r="23" spans="1:18" ht="21.75" customHeight="1" x14ac:dyDescent="0.2">
      <c r="A23" s="69" t="str">
        <f>اوراق!A16</f>
        <v>اوراق  تامین مالی جمعی ایساطوسی</v>
      </c>
      <c r="B23" s="69"/>
      <c r="D23" s="24">
        <v>178599330</v>
      </c>
      <c r="F23" s="9"/>
      <c r="H23" s="9"/>
      <c r="J23" s="24">
        <f t="shared" si="0"/>
        <v>178599330</v>
      </c>
      <c r="L23" s="24">
        <f>702490709-541751312+J23</f>
        <v>339338727</v>
      </c>
      <c r="N23" s="9"/>
      <c r="P23" s="9"/>
      <c r="R23" s="24">
        <f t="shared" si="1"/>
        <v>339338727</v>
      </c>
    </row>
    <row r="24" spans="1:18" ht="21.75" customHeight="1" x14ac:dyDescent="0.2">
      <c r="A24" s="69" t="str">
        <f>اوراق!A17</f>
        <v>اوراق  تامین مالی جمعی ایساقطعه</v>
      </c>
      <c r="B24" s="69"/>
      <c r="D24" s="24">
        <v>904109580</v>
      </c>
      <c r="F24" s="9"/>
      <c r="H24" s="9"/>
      <c r="J24" s="24">
        <f t="shared" si="0"/>
        <v>904109580</v>
      </c>
      <c r="L24" s="24">
        <f>3556164375-2742465753+J24</f>
        <v>1717808202</v>
      </c>
      <c r="N24" s="9"/>
      <c r="P24" s="9"/>
      <c r="R24" s="24">
        <f t="shared" si="1"/>
        <v>1717808202</v>
      </c>
    </row>
    <row r="25" spans="1:18" ht="21.75" customHeight="1" x14ac:dyDescent="0.2">
      <c r="A25" s="69" t="str">
        <f>اوراق!A18</f>
        <v>اوراق  تامین مالی جمعی ایسایلیک</v>
      </c>
      <c r="B25" s="69"/>
      <c r="D25" s="24">
        <v>65491620</v>
      </c>
      <c r="F25" s="9"/>
      <c r="H25" s="9"/>
      <c r="J25" s="24">
        <f t="shared" si="0"/>
        <v>65491620</v>
      </c>
      <c r="L25" s="24">
        <f>10915270+J25</f>
        <v>76406890</v>
      </c>
      <c r="N25" s="9"/>
      <c r="P25" s="9"/>
      <c r="R25" s="24">
        <f t="shared" si="1"/>
        <v>76406890</v>
      </c>
    </row>
    <row r="26" spans="1:18" ht="21.75" customHeight="1" x14ac:dyDescent="0.2">
      <c r="A26" s="69" t="str">
        <f>اوراق!A19</f>
        <v>اوراق  تامین مالی جمعی ایسااخشک</v>
      </c>
      <c r="B26" s="69"/>
      <c r="D26" s="24">
        <v>81116000</v>
      </c>
      <c r="F26" s="9"/>
      <c r="H26" s="9"/>
      <c r="J26" s="24">
        <f t="shared" si="0"/>
        <v>81116000</v>
      </c>
      <c r="L26" s="24">
        <f>J26</f>
        <v>81116000</v>
      </c>
      <c r="N26" s="9"/>
      <c r="P26" s="9"/>
      <c r="R26" s="24">
        <f t="shared" si="1"/>
        <v>81116000</v>
      </c>
    </row>
    <row r="27" spans="1:18" ht="21.75" customHeight="1" x14ac:dyDescent="0.2">
      <c r="A27" s="59" t="s">
        <v>65</v>
      </c>
      <c r="B27" s="59"/>
      <c r="D27" s="27">
        <f>SUM(D9:D26)</f>
        <v>3923787921</v>
      </c>
      <c r="F27" s="16">
        <f>SUM(F9:F26)</f>
        <v>0</v>
      </c>
      <c r="H27" s="27">
        <f>SUM(H9:H26)</f>
        <v>57922097</v>
      </c>
      <c r="J27" s="27">
        <f>SUM(J9:J26)</f>
        <v>3981710018</v>
      </c>
      <c r="L27" s="27">
        <f>SUM(L9:L26)</f>
        <v>28594721280</v>
      </c>
      <c r="N27" s="16">
        <f>SUM(N9:N26)</f>
        <v>0</v>
      </c>
      <c r="P27" s="27">
        <f>SUM(P9:P26)</f>
        <v>2977810637</v>
      </c>
      <c r="R27" s="27">
        <f>SUM(R9:R26)</f>
        <v>31572531917</v>
      </c>
    </row>
  </sheetData>
  <mergeCells count="26">
    <mergeCell ref="A18:B18"/>
    <mergeCell ref="A27:B27"/>
    <mergeCell ref="A19:B19"/>
    <mergeCell ref="A20:B20"/>
    <mergeCell ref="A21:B21"/>
    <mergeCell ref="A22:B22"/>
    <mergeCell ref="A23:B23"/>
    <mergeCell ref="A24:B24"/>
    <mergeCell ref="A25:B25"/>
    <mergeCell ref="A26:B26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4" fitToHeight="0" orientation="landscape" r:id="rId1"/>
  <ignoredErrors>
    <ignoredError sqref="F27:P2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درسپرده کالا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isatis pouya</cp:lastModifiedBy>
  <dcterms:created xsi:type="dcterms:W3CDTF">2026-02-22T06:31:59Z</dcterms:created>
  <dcterms:modified xsi:type="dcterms:W3CDTF">2026-02-23T08:35:25Z</dcterms:modified>
</cp:coreProperties>
</file>